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6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Cesta C27" sheetId="2" r:id="rId2"/>
    <sheet name="SO-402 - Úpravy sděl. ved..." sheetId="3" r:id="rId3"/>
    <sheet name="SO-403 - Úpravy podzemníh..." sheetId="4" r:id="rId4"/>
    <sheet name="SO-501 - Úpravy STL plyno..." sheetId="5" r:id="rId5"/>
    <sheet name="VON - Vedlejší a ostatní ..." sheetId="6" r:id="rId6"/>
    <sheet name="Pokyny pro vyplnění" sheetId="7" r:id="rId7"/>
  </sheets>
  <definedNames>
    <definedName name="_xlnm._FilterDatabase" localSheetId="1" hidden="1">'SO-101 - Cesta C27'!$C$90:$K$394</definedName>
    <definedName name="_xlnm._FilterDatabase" localSheetId="2" hidden="1">'SO-402 - Úpravy sděl. ved...'!$C$83:$K$133</definedName>
    <definedName name="_xlnm._FilterDatabase" localSheetId="3" hidden="1">'SO-403 - Úpravy podzemníh...'!$C$83:$K$133</definedName>
    <definedName name="_xlnm._FilterDatabase" localSheetId="4" hidden="1">'SO-501 - Úpravy STL plyno...'!$C$82:$K$108</definedName>
    <definedName name="_xlnm._FilterDatabase" localSheetId="5" hidden="1">'VON - Vedlejší a ostatní ...'!$C$81:$K$115</definedName>
    <definedName name="_xlnm.Print_Titles" localSheetId="0">'Rekapitulace stavby'!$52:$52</definedName>
    <definedName name="_xlnm.Print_Titles" localSheetId="1">'SO-101 - Cesta C27'!$90:$90</definedName>
    <definedName name="_xlnm.Print_Titles" localSheetId="2">'SO-402 - Úpravy sděl. ved...'!$83:$83</definedName>
    <definedName name="_xlnm.Print_Titles" localSheetId="3">'SO-403 - Úpravy podzemníh...'!$83:$83</definedName>
    <definedName name="_xlnm.Print_Titles" localSheetId="4">'SO-501 - Úpravy STL plyno...'!$82:$82</definedName>
    <definedName name="_xlnm.Print_Titles" localSheetId="5">'VON - Vedlejší a ostatní ...'!$81:$81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1">'SO-101 - Cesta C27'!$C$4:$J$39,'SO-101 - Cesta C27'!$C$45:$J$72,'SO-101 - Cesta C27'!$C$78:$K$394</definedName>
    <definedName name="_xlnm.Print_Area" localSheetId="2">'SO-402 - Úpravy sděl. ved...'!$C$4:$J$39,'SO-402 - Úpravy sděl. ved...'!$C$45:$J$65,'SO-402 - Úpravy sděl. ved...'!$C$71:$K$133</definedName>
    <definedName name="_xlnm.Print_Area" localSheetId="3">'SO-403 - Úpravy podzemníh...'!$C$4:$J$39,'SO-403 - Úpravy podzemníh...'!$C$45:$J$65,'SO-403 - Úpravy podzemníh...'!$C$71:$K$133</definedName>
    <definedName name="_xlnm.Print_Area" localSheetId="4">'SO-501 - Úpravy STL plyno...'!$C$4:$J$39,'SO-501 - Úpravy STL plyno...'!$C$45:$J$64,'SO-501 - Úpravy STL plyno...'!$C$70:$K$108</definedName>
    <definedName name="_xlnm.Print_Area" localSheetId="5">'VON - Vedlejší a ostatní ...'!$C$4:$J$39,'VON - Vedlejší a ostatní ...'!$C$45:$J$63,'VON - Vedlejší a ostatní ...'!$C$69:$K$115</definedName>
  </definedNames>
  <calcPr calcId="125725"/>
</workbook>
</file>

<file path=xl/calcChain.xml><?xml version="1.0" encoding="utf-8"?>
<calcChain xmlns="http://schemas.openxmlformats.org/spreadsheetml/2006/main">
  <c r="J37" i="6"/>
  <c r="J36"/>
  <c r="AY59" i="1"/>
  <c r="J35" i="6"/>
  <c r="AX59" i="1"/>
  <c r="BI113" i="6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/>
  <c r="J17"/>
  <c r="J12"/>
  <c r="J76"/>
  <c r="E7"/>
  <c r="E48" s="1"/>
  <c r="J37" i="5"/>
  <c r="J36"/>
  <c r="AY58" i="1"/>
  <c r="J35" i="5"/>
  <c r="AX58" i="1" s="1"/>
  <c r="BI106" i="5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T85"/>
  <c r="R86"/>
  <c r="R85" s="1"/>
  <c r="P86"/>
  <c r="P85"/>
  <c r="J79"/>
  <c r="F79"/>
  <c r="F77"/>
  <c r="E75"/>
  <c r="J54"/>
  <c r="F54"/>
  <c r="F52"/>
  <c r="E50"/>
  <c r="J24"/>
  <c r="E24"/>
  <c r="J80" s="1"/>
  <c r="J23"/>
  <c r="J18"/>
  <c r="E18"/>
  <c r="F55" s="1"/>
  <c r="J17"/>
  <c r="J12"/>
  <c r="J77"/>
  <c r="E7"/>
  <c r="E73"/>
  <c r="J37" i="4"/>
  <c r="J36"/>
  <c r="AY57" i="1" s="1"/>
  <c r="J35" i="4"/>
  <c r="AX57" i="1"/>
  <c r="BI131" i="4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55" s="1"/>
  <c r="J23"/>
  <c r="J18"/>
  <c r="E18"/>
  <c r="F81" s="1"/>
  <c r="J17"/>
  <c r="J12"/>
  <c r="J52" s="1"/>
  <c r="E7"/>
  <c r="E74" s="1"/>
  <c r="J37" i="3"/>
  <c r="J36"/>
  <c r="AY56" i="1"/>
  <c r="J35" i="3"/>
  <c r="AX56" i="1"/>
  <c r="BI131" i="3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55" s="1"/>
  <c r="J23"/>
  <c r="J18"/>
  <c r="E18"/>
  <c r="F81" s="1"/>
  <c r="J17"/>
  <c r="J12"/>
  <c r="J52"/>
  <c r="E7"/>
  <c r="E74"/>
  <c r="J37" i="2"/>
  <c r="J36"/>
  <c r="AY55" i="1" s="1"/>
  <c r="J35" i="2"/>
  <c r="AX55" i="1" s="1"/>
  <c r="BI392" i="2"/>
  <c r="BH392"/>
  <c r="BG392"/>
  <c r="BF392"/>
  <c r="T392"/>
  <c r="R392"/>
  <c r="P392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2"/>
  <c r="BH372"/>
  <c r="BG372"/>
  <c r="BF372"/>
  <c r="T372"/>
  <c r="R372"/>
  <c r="P372"/>
  <c r="BI369"/>
  <c r="BH369"/>
  <c r="BG369"/>
  <c r="BF369"/>
  <c r="T369"/>
  <c r="R369"/>
  <c r="P369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T317" s="1"/>
  <c r="R318"/>
  <c r="R317"/>
  <c r="P318"/>
  <c r="P317"/>
  <c r="BI313"/>
  <c r="BH313"/>
  <c r="BG313"/>
  <c r="BF313"/>
  <c r="T313"/>
  <c r="R313"/>
  <c r="P313"/>
  <c r="BI304"/>
  <c r="BH304"/>
  <c r="BG304"/>
  <c r="BF304"/>
  <c r="T304"/>
  <c r="R304"/>
  <c r="P304"/>
  <c r="BI295"/>
  <c r="BH295"/>
  <c r="BG295"/>
  <c r="BF295"/>
  <c r="T295"/>
  <c r="R295"/>
  <c r="P295"/>
  <c r="BI290"/>
  <c r="BH290"/>
  <c r="BG290"/>
  <c r="BF290"/>
  <c r="T290"/>
  <c r="R290"/>
  <c r="P290"/>
  <c r="BI280"/>
  <c r="BH280"/>
  <c r="BG280"/>
  <c r="BF280"/>
  <c r="T280"/>
  <c r="R280"/>
  <c r="P280"/>
  <c r="BI270"/>
  <c r="BH270"/>
  <c r="BG270"/>
  <c r="BF270"/>
  <c r="T270"/>
  <c r="R270"/>
  <c r="P270"/>
  <c r="BI267"/>
  <c r="BH267"/>
  <c r="BG267"/>
  <c r="BF267"/>
  <c r="T267"/>
  <c r="R267"/>
  <c r="P267"/>
  <c r="BI258"/>
  <c r="BH258"/>
  <c r="BG258"/>
  <c r="BF258"/>
  <c r="T258"/>
  <c r="R258"/>
  <c r="P258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T232"/>
  <c r="R233"/>
  <c r="R232" s="1"/>
  <c r="P233"/>
  <c r="P232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199"/>
  <c r="BH199"/>
  <c r="BG199"/>
  <c r="BF199"/>
  <c r="T199"/>
  <c r="R199"/>
  <c r="P199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7"/>
  <c r="F87"/>
  <c r="F85"/>
  <c r="E83"/>
  <c r="J54"/>
  <c r="F54"/>
  <c r="F52"/>
  <c r="E50"/>
  <c r="J24"/>
  <c r="E24"/>
  <c r="J55" s="1"/>
  <c r="J23"/>
  <c r="J18"/>
  <c r="E18"/>
  <c r="F55" s="1"/>
  <c r="J17"/>
  <c r="J12"/>
  <c r="J52"/>
  <c r="E7"/>
  <c r="E48"/>
  <c r="L50" i="1"/>
  <c r="AM50"/>
  <c r="AM49"/>
  <c r="L49"/>
  <c r="AM47"/>
  <c r="L47"/>
  <c r="L45"/>
  <c r="L44"/>
  <c r="BK304" i="2"/>
  <c r="J206"/>
  <c r="J347"/>
  <c r="BK238"/>
  <c r="J169"/>
  <c r="J385"/>
  <c r="BK330"/>
  <c r="BK372"/>
  <c r="BK155"/>
  <c r="BK99" i="3"/>
  <c r="BK128"/>
  <c r="J126" i="4"/>
  <c r="BK103" i="5"/>
  <c r="J98" i="6"/>
  <c r="BK385" i="2"/>
  <c r="BK253"/>
  <c r="BK112"/>
  <c r="J250"/>
  <c r="J112"/>
  <c r="J335"/>
  <c r="BK221"/>
  <c r="BK242"/>
  <c r="J107"/>
  <c r="J91" i="3"/>
  <c r="BK87"/>
  <c r="BK95" i="4"/>
  <c r="J95" i="5"/>
  <c r="BK113" i="6"/>
  <c r="J107"/>
  <c r="BK318" i="2"/>
  <c r="J182"/>
  <c r="J339"/>
  <c r="BK210"/>
  <c r="BK102"/>
  <c r="J225"/>
  <c r="J351"/>
  <c r="J122" i="3"/>
  <c r="BK95"/>
  <c r="BK118" i="4"/>
  <c r="BK103"/>
  <c r="BK86" i="5"/>
  <c r="J377" i="2"/>
  <c r="J280"/>
  <c r="J129"/>
  <c r="BK194"/>
  <c r="BK125"/>
  <c r="J98"/>
  <c r="BK290"/>
  <c r="BK199"/>
  <c r="BK133"/>
  <c r="J99" i="3"/>
  <c r="J87" i="4"/>
  <c r="J95"/>
  <c r="BK110" i="6"/>
  <c r="BK98"/>
  <c r="J372" i="2"/>
  <c r="J146"/>
  <c r="J330"/>
  <c r="J199"/>
  <c r="BK392"/>
  <c r="J258"/>
  <c r="J158"/>
  <c r="BK173"/>
  <c r="BK122" i="3"/>
  <c r="J107" i="4"/>
  <c r="BK87"/>
  <c r="J113" i="6"/>
  <c r="BK104"/>
  <c r="BK355" i="2"/>
  <c r="J194"/>
  <c r="J355"/>
  <c r="J228"/>
  <c r="J142"/>
  <c r="BK363"/>
  <c r="J161"/>
  <c r="J210"/>
  <c r="BK114" i="3"/>
  <c r="J114"/>
  <c r="BK99" i="4"/>
  <c r="J122"/>
  <c r="BK95" i="5"/>
  <c r="J101" i="6"/>
  <c r="BK369" i="2"/>
  <c r="J233"/>
  <c r="J120"/>
  <c r="BK233"/>
  <c r="BK120"/>
  <c r="BK381"/>
  <c r="J253"/>
  <c r="BK258"/>
  <c r="BK150"/>
  <c r="J107" i="3"/>
  <c r="BK91"/>
  <c r="BK91" i="4"/>
  <c r="J106" i="5"/>
  <c r="J104" i="6"/>
  <c r="BK313" i="2"/>
  <c r="BK158"/>
  <c r="J246"/>
  <c r="BK182"/>
  <c r="J369"/>
  <c r="J238"/>
  <c r="J322"/>
  <c r="BK161"/>
  <c r="J126" i="3"/>
  <c r="BK126"/>
  <c r="BK128" i="4"/>
  <c r="J99" i="5"/>
  <c r="BK359" i="2"/>
  <c r="J270"/>
  <c r="J381"/>
  <c r="BK225"/>
  <c r="J133"/>
  <c r="J359"/>
  <c r="J242"/>
  <c r="BK228"/>
  <c r="BK94"/>
  <c r="BK103" i="3"/>
  <c r="J99" i="4"/>
  <c r="J91" i="5"/>
  <c r="BK107" i="6"/>
  <c r="J88"/>
  <c r="BK295" i="2"/>
  <c r="J138"/>
  <c r="BK335"/>
  <c r="BK206"/>
  <c r="J94"/>
  <c r="J267"/>
  <c r="J102"/>
  <c r="BK165"/>
  <c r="BK131" i="3"/>
  <c r="J95"/>
  <c r="J114" i="4"/>
  <c r="J110"/>
  <c r="J91"/>
  <c r="BK101" i="6"/>
  <c r="BK95"/>
  <c r="BK347" i="2"/>
  <c r="BK142"/>
  <c r="J318"/>
  <c r="J150"/>
  <c r="BK351"/>
  <c r="J186"/>
  <c r="J221"/>
  <c r="J116"/>
  <c r="BK107" i="3"/>
  <c r="J131" i="4"/>
  <c r="J118"/>
  <c r="J86" i="5"/>
  <c r="J95" i="6"/>
  <c r="J343" i="2"/>
  <c r="J190"/>
  <c r="J217"/>
  <c r="J155"/>
  <c r="BK389"/>
  <c r="BK250"/>
  <c r="BK267"/>
  <c r="BK98"/>
  <c r="J131" i="3"/>
  <c r="J103" i="4"/>
  <c r="BK114"/>
  <c r="BK106" i="5"/>
  <c r="J110" i="6"/>
  <c r="J326" i="2"/>
  <c r="BK116"/>
  <c r="J304"/>
  <c r="BK186"/>
  <c r="BK107"/>
  <c r="BK339"/>
  <c r="BK213"/>
  <c r="BK280"/>
  <c r="BK129"/>
  <c r="J103" i="3"/>
  <c r="J128" i="4"/>
  <c r="BK110"/>
  <c r="BK88" i="6"/>
  <c r="BK91"/>
  <c r="BK322" i="2"/>
  <c r="J165"/>
  <c r="J313"/>
  <c r="J173"/>
  <c r="J389"/>
  <c r="BK246"/>
  <c r="J295"/>
  <c r="BK146"/>
  <c r="J118" i="3"/>
  <c r="BK110"/>
  <c r="BK122" i="4"/>
  <c r="BK107"/>
  <c r="BK99" i="5"/>
  <c r="BK85" i="6"/>
  <c r="J85"/>
  <c r="J290" i="2"/>
  <c r="BK377"/>
  <c r="BK270"/>
  <c r="BK190"/>
  <c r="J392"/>
  <c r="BK326"/>
  <c r="J125"/>
  <c r="BK169"/>
  <c r="J128" i="3"/>
  <c r="BK118"/>
  <c r="BK131" i="4"/>
  <c r="BK91" i="5"/>
  <c r="J363" i="2"/>
  <c r="J213"/>
  <c r="AS54" i="1"/>
  <c r="BK343" i="2"/>
  <c r="BK138"/>
  <c r="BK217"/>
  <c r="J110" i="3"/>
  <c r="J87"/>
  <c r="BK126" i="4"/>
  <c r="J103" i="5"/>
  <c r="J91" i="6"/>
  <c r="P93" i="2" l="1"/>
  <c r="BK198"/>
  <c r="J198"/>
  <c r="J62"/>
  <c r="BK237"/>
  <c r="J237" s="1"/>
  <c r="J64" s="1"/>
  <c r="R257"/>
  <c r="P321"/>
  <c r="BK334"/>
  <c r="J334"/>
  <c r="J68"/>
  <c r="BK368"/>
  <c r="J368" s="1"/>
  <c r="J69" s="1"/>
  <c r="T376"/>
  <c r="T375"/>
  <c r="BK86" i="3"/>
  <c r="J86"/>
  <c r="J61"/>
  <c r="R121"/>
  <c r="R120" s="1"/>
  <c r="R84" s="1"/>
  <c r="R86" i="4"/>
  <c r="R85"/>
  <c r="T121"/>
  <c r="T120" s="1"/>
  <c r="BK93" i="2"/>
  <c r="J93"/>
  <c r="J61"/>
  <c r="T198"/>
  <c r="T237"/>
  <c r="T257"/>
  <c r="BK321"/>
  <c r="J321" s="1"/>
  <c r="J67" s="1"/>
  <c r="P334"/>
  <c r="P368"/>
  <c r="P376"/>
  <c r="P375"/>
  <c r="P86" i="3"/>
  <c r="P85"/>
  <c r="BK121"/>
  <c r="J121"/>
  <c r="J64"/>
  <c r="BK86" i="4"/>
  <c r="BK85" s="1"/>
  <c r="J85" s="1"/>
  <c r="J60" s="1"/>
  <c r="T90" i="5"/>
  <c r="T84"/>
  <c r="T83" s="1"/>
  <c r="T102"/>
  <c r="T84" i="6"/>
  <c r="R93" i="2"/>
  <c r="P198"/>
  <c r="R237"/>
  <c r="BK257"/>
  <c r="J257"/>
  <c r="J65" s="1"/>
  <c r="T321"/>
  <c r="R334"/>
  <c r="R368"/>
  <c r="BK376"/>
  <c r="J376"/>
  <c r="J71"/>
  <c r="T86" i="3"/>
  <c r="T85" s="1"/>
  <c r="P121"/>
  <c r="P120"/>
  <c r="P86" i="4"/>
  <c r="P85" s="1"/>
  <c r="P84" s="1"/>
  <c r="AU57" i="1" s="1"/>
  <c r="BK121" i="4"/>
  <c r="J121" s="1"/>
  <c r="J64" s="1"/>
  <c r="P121"/>
  <c r="P120"/>
  <c r="BK90" i="5"/>
  <c r="J90"/>
  <c r="J62"/>
  <c r="R90"/>
  <c r="P102"/>
  <c r="BK84" i="6"/>
  <c r="J84"/>
  <c r="J61"/>
  <c r="R84"/>
  <c r="P94"/>
  <c r="T93" i="2"/>
  <c r="T92"/>
  <c r="T91" s="1"/>
  <c r="R198"/>
  <c r="P237"/>
  <c r="P257"/>
  <c r="R321"/>
  <c r="T334"/>
  <c r="T368"/>
  <c r="R376"/>
  <c r="R375" s="1"/>
  <c r="R86" i="3"/>
  <c r="R85"/>
  <c r="T121"/>
  <c r="T120"/>
  <c r="T86" i="4"/>
  <c r="T85"/>
  <c r="T84" s="1"/>
  <c r="R121"/>
  <c r="R120"/>
  <c r="P90" i="5"/>
  <c r="P84" s="1"/>
  <c r="P83" s="1"/>
  <c r="AU58" i="1" s="1"/>
  <c r="BK102" i="5"/>
  <c r="J102" s="1"/>
  <c r="J63" s="1"/>
  <c r="R102"/>
  <c r="P84" i="6"/>
  <c r="P83" s="1"/>
  <c r="P82" s="1"/>
  <c r="AU59" i="1" s="1"/>
  <c r="BK94" i="6"/>
  <c r="J94" s="1"/>
  <c r="J62" s="1"/>
  <c r="R94"/>
  <c r="T94"/>
  <c r="BK232" i="2"/>
  <c r="J232"/>
  <c r="J63"/>
  <c r="BK117" i="3"/>
  <c r="J117" s="1"/>
  <c r="J62" s="1"/>
  <c r="BK85" i="5"/>
  <c r="J85"/>
  <c r="J61" s="1"/>
  <c r="BK317" i="2"/>
  <c r="J317"/>
  <c r="J66"/>
  <c r="BK117" i="4"/>
  <c r="J117"/>
  <c r="J62"/>
  <c r="J52" i="6"/>
  <c r="J55"/>
  <c r="E72"/>
  <c r="F55"/>
  <c r="BE85"/>
  <c r="BE88"/>
  <c r="BE91"/>
  <c r="BE98"/>
  <c r="BE101"/>
  <c r="BE107"/>
  <c r="BE110"/>
  <c r="BE95"/>
  <c r="BE104"/>
  <c r="BE113"/>
  <c r="J55" i="5"/>
  <c r="BE103"/>
  <c r="BE106"/>
  <c r="BK120" i="4"/>
  <c r="J120" s="1"/>
  <c r="J63" s="1"/>
  <c r="F80" i="5"/>
  <c r="BE91"/>
  <c r="BE99"/>
  <c r="E48"/>
  <c r="BE86"/>
  <c r="J52"/>
  <c r="BE95"/>
  <c r="J78" i="4"/>
  <c r="J81"/>
  <c r="E48"/>
  <c r="F55"/>
  <c r="BE87"/>
  <c r="BE95"/>
  <c r="BE99"/>
  <c r="BE103"/>
  <c r="BE114"/>
  <c r="BE122"/>
  <c r="BE131"/>
  <c r="BE107"/>
  <c r="BE91"/>
  <c r="BE110"/>
  <c r="BE118"/>
  <c r="BE126"/>
  <c r="BE128"/>
  <c r="J78" i="3"/>
  <c r="J81"/>
  <c r="BE91"/>
  <c r="BE103"/>
  <c r="BK375" i="2"/>
  <c r="J375"/>
  <c r="J70" s="1"/>
  <c r="F55" i="3"/>
  <c r="BE99"/>
  <c r="BE107"/>
  <c r="BE114"/>
  <c r="BE126"/>
  <c r="BE128"/>
  <c r="E48"/>
  <c r="BE110"/>
  <c r="BE87"/>
  <c r="BE95"/>
  <c r="BE118"/>
  <c r="BE122"/>
  <c r="BE131"/>
  <c r="E81" i="2"/>
  <c r="F88"/>
  <c r="BE112"/>
  <c r="BE120"/>
  <c r="BE138"/>
  <c r="BE155"/>
  <c r="BE182"/>
  <c r="BE186"/>
  <c r="BE194"/>
  <c r="BE199"/>
  <c r="BE233"/>
  <c r="BE250"/>
  <c r="BE313"/>
  <c r="BE326"/>
  <c r="BE335"/>
  <c r="BE339"/>
  <c r="BE359"/>
  <c r="BE377"/>
  <c r="J88"/>
  <c r="BE107"/>
  <c r="BE116"/>
  <c r="BE129"/>
  <c r="BE142"/>
  <c r="BE150"/>
  <c r="BE169"/>
  <c r="BE173"/>
  <c r="BE206"/>
  <c r="BE228"/>
  <c r="BE253"/>
  <c r="BE270"/>
  <c r="BE295"/>
  <c r="BE304"/>
  <c r="BE318"/>
  <c r="BE372"/>
  <c r="BE385"/>
  <c r="BE389"/>
  <c r="BE392"/>
  <c r="J85"/>
  <c r="BE125"/>
  <c r="BE133"/>
  <c r="BE146"/>
  <c r="BE161"/>
  <c r="BE165"/>
  <c r="BE242"/>
  <c r="BE258"/>
  <c r="BE280"/>
  <c r="BE290"/>
  <c r="BE322"/>
  <c r="BE343"/>
  <c r="BE347"/>
  <c r="BE355"/>
  <c r="BE363"/>
  <c r="BE369"/>
  <c r="BE94"/>
  <c r="BE98"/>
  <c r="BE102"/>
  <c r="BE158"/>
  <c r="BE190"/>
  <c r="BE210"/>
  <c r="BE213"/>
  <c r="BE217"/>
  <c r="BE221"/>
  <c r="BE225"/>
  <c r="BE238"/>
  <c r="BE246"/>
  <c r="BE267"/>
  <c r="BE330"/>
  <c r="BE351"/>
  <c r="BE381"/>
  <c r="F36"/>
  <c r="BC55" i="1" s="1"/>
  <c r="F35" i="4"/>
  <c r="BB57" i="1"/>
  <c r="F35" i="2"/>
  <c r="BB55" i="1" s="1"/>
  <c r="F37" i="2"/>
  <c r="BD55" i="1" s="1"/>
  <c r="F34" i="2"/>
  <c r="BA55" i="1" s="1"/>
  <c r="F36" i="5"/>
  <c r="BC58" i="1" s="1"/>
  <c r="F34" i="3"/>
  <c r="BA56" i="1" s="1"/>
  <c r="F35" i="5"/>
  <c r="BB58" i="1" s="1"/>
  <c r="F34" i="5"/>
  <c r="BA58" i="1" s="1"/>
  <c r="J34" i="6"/>
  <c r="AW59" i="1" s="1"/>
  <c r="F36" i="3"/>
  <c r="BC56" i="1" s="1"/>
  <c r="F35" i="3"/>
  <c r="BB56" i="1" s="1"/>
  <c r="F36" i="4"/>
  <c r="BC57" i="1" s="1"/>
  <c r="J34" i="5"/>
  <c r="AW58" i="1" s="1"/>
  <c r="F36" i="6"/>
  <c r="BC59" i="1" s="1"/>
  <c r="J34" i="3"/>
  <c r="AW56" i="1" s="1"/>
  <c r="F37" i="4"/>
  <c r="BD57" i="1" s="1"/>
  <c r="F35" i="6"/>
  <c r="BB59" i="1" s="1"/>
  <c r="J34" i="4"/>
  <c r="AW57" i="1" s="1"/>
  <c r="F37" i="6"/>
  <c r="BD59" i="1" s="1"/>
  <c r="F34" i="4"/>
  <c r="BA57" i="1" s="1"/>
  <c r="J34" i="2"/>
  <c r="AW55" i="1" s="1"/>
  <c r="F34" i="6"/>
  <c r="BA59" i="1" s="1"/>
  <c r="F37" i="3"/>
  <c r="BD56" i="1" s="1"/>
  <c r="F37" i="5"/>
  <c r="BD58" i="1" s="1"/>
  <c r="J86" i="4" l="1"/>
  <c r="J61" s="1"/>
  <c r="R84" i="5"/>
  <c r="R83" s="1"/>
  <c r="R92" i="2"/>
  <c r="R91"/>
  <c r="R83" i="6"/>
  <c r="R82" s="1"/>
  <c r="T84" i="3"/>
  <c r="P84"/>
  <c r="AU56" i="1" s="1"/>
  <c r="T83" i="6"/>
  <c r="T82" s="1"/>
  <c r="R84" i="4"/>
  <c r="P92" i="2"/>
  <c r="P91" s="1"/>
  <c r="AU55" i="1" s="1"/>
  <c r="BK92" i="2"/>
  <c r="BK91" s="1"/>
  <c r="J91" s="1"/>
  <c r="J59" s="1"/>
  <c r="BK85" i="3"/>
  <c r="J85"/>
  <c r="J60" s="1"/>
  <c r="BK120"/>
  <c r="J120" s="1"/>
  <c r="J63" s="1"/>
  <c r="BK84" i="5"/>
  <c r="J84" s="1"/>
  <c r="J60" s="1"/>
  <c r="BK83" i="6"/>
  <c r="J83" s="1"/>
  <c r="J60" s="1"/>
  <c r="BK84" i="4"/>
  <c r="J84"/>
  <c r="J59" s="1"/>
  <c r="F33" i="2"/>
  <c r="AZ55" i="1" s="1"/>
  <c r="BB54"/>
  <c r="AX54"/>
  <c r="F33" i="5"/>
  <c r="AZ58" i="1" s="1"/>
  <c r="J33" i="6"/>
  <c r="AV59" i="1"/>
  <c r="AT59" s="1"/>
  <c r="J33" i="5"/>
  <c r="AV58" i="1" s="1"/>
  <c r="AT58" s="1"/>
  <c r="J33" i="2"/>
  <c r="AV55" i="1" s="1"/>
  <c r="AT55" s="1"/>
  <c r="F33" i="4"/>
  <c r="AZ57" i="1" s="1"/>
  <c r="J33" i="3"/>
  <c r="AV56" i="1" s="1"/>
  <c r="AT56" s="1"/>
  <c r="F33" i="6"/>
  <c r="AZ59" i="1" s="1"/>
  <c r="F33" i="3"/>
  <c r="AZ56" i="1"/>
  <c r="BA54"/>
  <c r="AW54" s="1"/>
  <c r="AK30" s="1"/>
  <c r="J33" i="4"/>
  <c r="AV57" i="1" s="1"/>
  <c r="AT57" s="1"/>
  <c r="BC54"/>
  <c r="AY54"/>
  <c r="BD54"/>
  <c r="W33" s="1"/>
  <c r="J92" i="2" l="1"/>
  <c r="J60" s="1"/>
  <c r="BK84" i="3"/>
  <c r="J84" s="1"/>
  <c r="J30" s="1"/>
  <c r="AG56" i="1" s="1"/>
  <c r="BK83" i="5"/>
  <c r="J83"/>
  <c r="J59" s="1"/>
  <c r="BK82" i="6"/>
  <c r="J82" s="1"/>
  <c r="J59" s="1"/>
  <c r="J30" i="2"/>
  <c r="AG55" i="1" s="1"/>
  <c r="AZ54"/>
  <c r="AV54"/>
  <c r="AK29" s="1"/>
  <c r="W31"/>
  <c r="AU54"/>
  <c r="J30" i="4"/>
  <c r="AG57" i="1" s="1"/>
  <c r="AN57" s="1"/>
  <c r="W32"/>
  <c r="W30"/>
  <c r="J39" i="3" l="1"/>
  <c r="J59"/>
  <c r="J39" i="4"/>
  <c r="J39" i="2"/>
  <c r="AN55" i="1"/>
  <c r="AN56"/>
  <c r="AT54"/>
  <c r="J30" i="5"/>
  <c r="AG58" i="1"/>
  <c r="W29"/>
  <c r="J30" i="6"/>
  <c r="AG59" i="1" s="1"/>
  <c r="J39" i="6" l="1"/>
  <c r="J39" i="5"/>
  <c r="AN59" i="1"/>
  <c r="AN58"/>
  <c r="AG54"/>
  <c r="AK26" s="1"/>
  <c r="AK35" s="1"/>
  <c r="AN54" l="1"/>
</calcChain>
</file>

<file path=xl/sharedStrings.xml><?xml version="1.0" encoding="utf-8"?>
<sst xmlns="http://schemas.openxmlformats.org/spreadsheetml/2006/main" count="4827" uniqueCount="961">
  <si>
    <t>Export Komplet</t>
  </si>
  <si>
    <t>VZ</t>
  </si>
  <si>
    <t>2.0</t>
  </si>
  <si>
    <t>ZAMOK</t>
  </si>
  <si>
    <t>False</t>
  </si>
  <si>
    <t>{665ca46d-55cd-4560-bc99-ec9306ca18bb}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</si>
  <si>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</si>
  <si>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</si>
  <si>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</si>
  <si>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</si>
  <si>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</si>
  <si>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</si>
  <si>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</si>
  <si>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</si>
  <si>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</si>
  <si>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</si>
  <si>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</si>
  <si>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v k.ú. Dolní Čermná - Polní cesta C27 KM 0,789-1,754</t>
  </si>
  <si>
    <t>KSO:</t>
  </si>
  <si>
    <t/>
  </si>
  <si>
    <t>CC-CZ:</t>
  </si>
  <si>
    <t>Místo:</t>
  </si>
  <si>
    <t xml:space="preserve"> </t>
  </si>
  <si>
    <t>Datum:</t>
  </si>
  <si>
    <t>23. 4. 2024</t>
  </si>
  <si>
    <t>Zadavatel:</t>
  </si>
  <si>
    <t>IČ:</t>
  </si>
  <si>
    <t>ČR-SPÚ, Pobočka Ústí nad Orlicí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</si>
  <si>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</si>
  <si>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</si>
  <si>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</si>
  <si>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</si>
  <si>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</si>
  <si>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</si>
  <si>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</si>
  <si>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</si>
  <si>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</si>
  <si>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</si>
  <si>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</si>
  <si>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</si>
  <si>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</si>
  <si>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</si>
  <si>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</si>
  <si>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</si>
  <si>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</si>
  <si>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</si>
  <si>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</si>
  <si>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</si>
  <si>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</si>
  <si>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</si>
  <si>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</si>
  <si>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</si>
  <si>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</si>
  <si>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</si>
  <si>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</si>
  <si>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</si>
  <si>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</si>
  <si>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</si>
  <si>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</si>
  <si>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</si>
  <si>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</si>
  <si>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</si>
  <si>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</si>
  <si>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</si>
  <si>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</si>
  <si>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</si>
  <si>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</si>
  <si>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</si>
  <si>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</si>
  <si>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</si>
  <si>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</si>
  <si>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</si>
  <si>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</si>
  <si>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</si>
  <si>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</si>
  <si>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</si>
  <si>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</si>
  <si>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Cesta C27</t>
  </si>
  <si>
    <t>STA</t>
  </si>
  <si>
    <t>1</t>
  </si>
  <si>
    <t>{5f518546-1120-4936-94d8-1740d02a4a68}</t>
  </si>
  <si>
    <t>822 2</t>
  </si>
  <si>
    <t>2</t>
  </si>
  <si>
    <t>SO-402</t>
  </si>
  <si>
    <t>Úpravy sděl. vedení spol. ČRA, a.s.</t>
  </si>
  <si>
    <t>ING</t>
  </si>
  <si>
    <t>{3083c6eb-3d6f-415e-b315-0b6cde934185}</t>
  </si>
  <si>
    <t>828 8</t>
  </si>
  <si>
    <t>SO-403</t>
  </si>
  <si>
    <t>Úpravy podzemního el. vedení NN</t>
  </si>
  <si>
    <t>{69f8aa1d-4eb9-450a-934f-ecd77ad22496}</t>
  </si>
  <si>
    <t>SO-501</t>
  </si>
  <si>
    <t>Úpravy STL plynovodu</t>
  </si>
  <si>
    <t>{915cbe53-cca8-45f2-a1d1-1afc5c37024c}</t>
  </si>
  <si>
    <t>827 5</t>
  </si>
  <si>
    <t>VON</t>
  </si>
  <si>
    <t>Vedlejší a ostatní náklady</t>
  </si>
  <si>
    <t>{9eb04572-9e5a-44e0-880f-a38440b87fa1}</t>
  </si>
  <si>
    <t>KRYCÍ LIST SOUPISU PRACÍ</t>
  </si>
  <si>
    <t>Objekt:</t>
  </si>
  <si>
    <t>SO-101 - Cesta C27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</si>
  <si>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</si>
  <si>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</si>
  <si>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</si>
  <si>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</si>
  <si>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</si>
  <si>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</si>
  <si>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</si>
  <si>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</si>
  <si>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</si>
  <si>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</si>
  <si>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</si>
  <si>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</si>
  <si>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</si>
  <si>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</si>
  <si>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</si>
  <si>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</si>
  <si>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</si>
  <si>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</si>
  <si>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</si>
  <si>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</si>
  <si>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</si>
  <si>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</si>
  <si>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</si>
  <si>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</si>
  <si>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</si>
  <si>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</si>
  <si>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</si>
  <si>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</si>
  <si>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</si>
  <si>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</si>
  <si>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</si>
  <si>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</si>
  <si>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</si>
  <si>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</si>
  <si>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</si>
  <si>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</si>
  <si>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</si>
  <si>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2024 01</t>
  </si>
  <si>
    <t>4</t>
  </si>
  <si>
    <t>315149947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</si>
  <si>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</si>
  <si>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</si>
  <si>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</si>
  <si>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https://podminky.urs.cz/item/CS_URS_2024_01/111251101</t>
  </si>
  <si>
    <t>VV</t>
  </si>
  <si>
    <t>"viz. A.11.2." 35,0</t>
  </si>
  <si>
    <t>112155311</t>
  </si>
  <si>
    <t>Štěpkování keřového porostu středně hustého s naložením</t>
  </si>
  <si>
    <t>73080753</t>
  </si>
  <si>
    <t>Štěpkování s naložením na dopravní prostředek a odvozem do 20 km keřového porostu středně hustého</t>
  </si>
  <si>
    <t>https://podminky.urs.cz/item/CS_URS_2024_01/112155311</t>
  </si>
  <si>
    <t>P</t>
  </si>
  <si>
    <t>Poznámka k položce:_x000D_
- odvoz 2 km</t>
  </si>
  <si>
    <t>3</t>
  </si>
  <si>
    <t>113107182</t>
  </si>
  <si>
    <t>Odstranění podkladu živičného tl přes 50 do 100 mm strojně pl přes 50 do 200 m2</t>
  </si>
  <si>
    <t>-947432674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</si>
  <si>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</si>
  <si>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https://podminky.urs.cz/item/CS_URS_2024_01/113107182</t>
  </si>
  <si>
    <t>"napojení na komunikaci + napojení drenáže na kanalizaci" 50,0+11,0*1,1</t>
  </si>
  <si>
    <t>"sjezdy (napojení)" 70,0+150,0</t>
  </si>
  <si>
    <t>121151123</t>
  </si>
  <si>
    <t>Sejmutí ornice plochy přes 500 m2 tl vrstvy do 200 mm strojně</t>
  </si>
  <si>
    <t>-1332884676</t>
  </si>
  <si>
    <t>Sejmutí ornice strojně při souvislé ploše přes 500 m2, tl. vrstvy do 200 mm</t>
  </si>
  <si>
    <t>https://podminky.urs.cz/item/CS_URS_2024_01/121151123</t>
  </si>
  <si>
    <t>Poznámka k položce:_x000D_
 V cenách jsou započteny i náklady na naložení sejmuté ornice na dopravní prostředek.</t>
  </si>
  <si>
    <t>"viz. Tabulka kubatur C.1.2.16." 335,2/0,2</t>
  </si>
  <si>
    <t>5</t>
  </si>
  <si>
    <t>122252204</t>
  </si>
  <si>
    <t>Odkopávky a prokopávky nezapažené pro silnice a dálnice v hornině třídy těžitelnosti I objem do 500 m3 strojně</t>
  </si>
  <si>
    <t>m3</t>
  </si>
  <si>
    <t>1681896818</t>
  </si>
  <si>
    <t>Odkopávky a prokopávky nezapažené pro silnice a dálnice strojně v hornině třídy těžitelnosti I přes 100 do 500 m3</t>
  </si>
  <si>
    <t>https://podminky.urs.cz/item/CS_URS_2024_01/122252204</t>
  </si>
  <si>
    <t>"viz. Tabulka kubatur C.1.2.16." 412,0</t>
  </si>
  <si>
    <t>6</t>
  </si>
  <si>
    <t>122252205</t>
  </si>
  <si>
    <t>Odkopávky a prokopávky nezapažené pro silnice a dálnice v hornině třídy těžitelnosti I objem do 1000 m3 strojně</t>
  </si>
  <si>
    <t>-1870686371</t>
  </si>
  <si>
    <t>Odkopávky a prokopávky nezapažené pro silnice a dálnice strojně v hornině třídy těžitelnosti I přes 500 do 1 000 m3</t>
  </si>
  <si>
    <t>https://podminky.urs.cz/item/CS_URS_2024_01/122252205</t>
  </si>
  <si>
    <t>"navážka - viz. Tabulka kubatur C.1.2.16." 973,1</t>
  </si>
  <si>
    <t>7</t>
  </si>
  <si>
    <t>131251100</t>
  </si>
  <si>
    <t>Hloubení jam nezapažených v hornině třídy těžitelnosti I skupiny 3 objem do 20 m3 strojně</t>
  </si>
  <si>
    <t>-2034139391</t>
  </si>
  <si>
    <t>Hloubení nezapažených jam a zářezů strojně s urovnáním dna do předepsaného profilu a spádu v hornině třídy těžitelnosti I skupiny 3 do 20 m3</t>
  </si>
  <si>
    <t>https://podminky.urs.cz/item/CS_URS_2024_01/131251100</t>
  </si>
  <si>
    <t>"příčný žlab - viz. C.1.2.15." 1,35*0,65*0,45+4,9*2,2*0,6+1,35*0,85*0,7</t>
  </si>
  <si>
    <t>"vsakovací jímka" 2,5*1,5*2,0</t>
  </si>
  <si>
    <t>8</t>
  </si>
  <si>
    <t>132251104</t>
  </si>
  <si>
    <t>Hloubení rýh nezapažených š do 800 mm v hornině třídy těžitelnosti I skupiny 3 objem přes 100 m3 strojně</t>
  </si>
  <si>
    <t>-870371633</t>
  </si>
  <si>
    <t>Hloubení nezapažených rýh šířky do 800 mm strojně s urovnáním dna do předepsaného profilu a spádu v hornině třídy těžitelnosti I skupiny 3 přes 100 m3</t>
  </si>
  <si>
    <t>https://podminky.urs.cz/item/CS_URS_2024_01/132251104</t>
  </si>
  <si>
    <t>"drenáž - viz. C.1.2.2.b-d" (39+85+890)*0,55*0,5</t>
  </si>
  <si>
    <t>9</t>
  </si>
  <si>
    <t>132251251</t>
  </si>
  <si>
    <t>Hloubení rýh nezapažených š do 2000 mm v hornině třídy těžitelnosti I skupiny 3 objem do 20 m3 strojně</t>
  </si>
  <si>
    <t>805822328</t>
  </si>
  <si>
    <t>Hloubení nezapažených rýh šířky přes 800 do 2 000 mm strojně s urovnáním dna do předepsaného profilu a spádu v hornině třídy těžitelnosti I skupiny 3 do 20 m3</t>
  </si>
  <si>
    <t>https://podminky.urs.cz/item/CS_URS_2024_01/132251251</t>
  </si>
  <si>
    <t>"napojení drenáže na kanalizaci" (4,0*0,85+11,0*1,0)*1,1</t>
  </si>
  <si>
    <t>10</t>
  </si>
  <si>
    <t>162551108</t>
  </si>
  <si>
    <t>Vodorovné přemístění přes 2 500 do 3000 m výkopku/sypaniny z horniny třídy těžitelnosti I skupiny 1 až 3</t>
  </si>
  <si>
    <t>-65038145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</si>
  <si>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</si>
  <si>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</si>
  <si>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"ornice" 335,2</t>
  </si>
  <si>
    <t>"přebytečná zemina" 412,0+15,2+278,9+15,8-(68,3+2,5)</t>
  </si>
  <si>
    <t>11</t>
  </si>
  <si>
    <t>162751117</t>
  </si>
  <si>
    <t>Vodorovné přemístění přes 9 000 do 10000 m výkopku/sypaniny z horniny třídy těžitelnosti I skupiny 1 až 3</t>
  </si>
  <si>
    <t>-73695665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</si>
  <si>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</si>
  <si>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</si>
  <si>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"navážka" 973,1</t>
  </si>
  <si>
    <t>162751119</t>
  </si>
  <si>
    <t>Příplatek k vodorovnému přemístění výkopku/sypaniny z horniny třídy těžitelnosti I skupiny 1 až 3 ZKD 1000 m přes 10000 m</t>
  </si>
  <si>
    <t>1556737910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</si>
  <si>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</si>
  <si>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</si>
  <si>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12*973,1</t>
  </si>
  <si>
    <t>13</t>
  </si>
  <si>
    <t>167151101</t>
  </si>
  <si>
    <t>Nakládání výkopku z hornin třídy těžitelnosti I skupiny 1 až 3 do 100 m3</t>
  </si>
  <si>
    <t>1310357929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</si>
  <si>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</si>
  <si>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</si>
  <si>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"přebytečná zemina" 7,7-2,5</t>
  </si>
  <si>
    <t>14</t>
  </si>
  <si>
    <t>171151131</t>
  </si>
  <si>
    <t>Uložení sypaniny z hornin nesoudržných a soudržných střídavě do násypů zhutněných strojně</t>
  </si>
  <si>
    <t>531714368</t>
  </si>
  <si>
    <t>Uložení sypanin do násypů strojně s rozprostřením sypaniny ve vrstvách a s hrubým urovnáním zhutněných z hornin nesoudržných a soudržných střídavě ukládaných</t>
  </si>
  <si>
    <t>https://podminky.urs.cz/item/CS_URS_2024_01/171151131</t>
  </si>
  <si>
    <t>"viz. Tabulka kubatur C.1.2.16." 68,3</t>
  </si>
  <si>
    <t>"přebytečná zemina" 651,1</t>
  </si>
  <si>
    <t>15</t>
  </si>
  <si>
    <t>171209006-R</t>
  </si>
  <si>
    <t>Skládkovné - navážka</t>
  </si>
  <si>
    <t>t</t>
  </si>
  <si>
    <t>-117956510</t>
  </si>
  <si>
    <t>"navážka" 973,1*1,7</t>
  </si>
  <si>
    <t>16</t>
  </si>
  <si>
    <t>171209018-R</t>
  </si>
  <si>
    <t>Skládkovné - zemina</t>
  </si>
  <si>
    <t>1610117458</t>
  </si>
  <si>
    <t>"přebytečná zemina" 651,1*1,8</t>
  </si>
  <si>
    <t>17</t>
  </si>
  <si>
    <t>171251101</t>
  </si>
  <si>
    <t>Uložení sypaniny do násypů nezhutněných strojně</t>
  </si>
  <si>
    <t>-1470166122</t>
  </si>
  <si>
    <t>Uložení sypanin do násypů strojně s rozprostřením sypaniny ve vrstvách a s hrubým urovnáním nezhutněných jakékoliv třídy těžitelnosti</t>
  </si>
  <si>
    <t>https://podminky.urs.cz/item/CS_URS_2024_01/171251101</t>
  </si>
  <si>
    <t>18</t>
  </si>
  <si>
    <t>171251201</t>
  </si>
  <si>
    <t>Uložení sypaniny na skládky nebo meziskládky</t>
  </si>
  <si>
    <t>292533512</t>
  </si>
  <si>
    <t>Uložení sypaniny na skládky nebo meziskládky bez hutnění s upravením uložené sypaniny do předepsaného tvaru</t>
  </si>
  <si>
    <t>https://podminky.urs.cz/item/CS_URS_2024_01/171251201</t>
  </si>
  <si>
    <t>19</t>
  </si>
  <si>
    <t>174151101</t>
  </si>
  <si>
    <t>Zásyp jam, šachet rýh nebo kolem objektů sypaninou se zhutněním</t>
  </si>
  <si>
    <t>2137481417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</si>
  <si>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</si>
  <si>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</si>
  <si>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"příčný žlab" 4,9*(0,6*0,1+0,9*0,5)</t>
  </si>
  <si>
    <t>20</t>
  </si>
  <si>
    <t>181951112</t>
  </si>
  <si>
    <t>Úprava pláně v hornině třídy těžitelnosti I skupiny 1 až 3 se zhutněním strojně</t>
  </si>
  <si>
    <t>2036177326</t>
  </si>
  <si>
    <t>Úprava pláně vyrovnáním výškových rozdílů strojně v hornině třídy těžitelnosti I, skupiny 1 až 3 se zhutněním</t>
  </si>
  <si>
    <t>https://podminky.urs.cz/item/CS_URS_2024_01/181951112</t>
  </si>
  <si>
    <t>"viz. Tabulka kubatur C.1.2.16." 4775,8</t>
  </si>
  <si>
    <t xml:space="preserve">"přípočty - viz. C.1.2.2.b-d" </t>
  </si>
  <si>
    <t>"sjezdy" 32+3,8+4,8+2,2+13,3+19,9+36,9+1,8+13,6+5+21,7+7+2,7+4+2+5+2,1+5,8+1,2+2,6+6,9+3,6+13</t>
  </si>
  <si>
    <t>"výhybny" 52+21,7</t>
  </si>
  <si>
    <t>"napojení na komunikaci, rozšíření" 40,5+66+96,8</t>
  </si>
  <si>
    <t>"rozšíření v oblouku" 16,8+2+2,3</t>
  </si>
  <si>
    <t>182151111</t>
  </si>
  <si>
    <t>Svahování v zářezech v hornině třídy těžitelnosti I skupiny 1 až 3 strojně</t>
  </si>
  <si>
    <t>975757057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</si>
  <si>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</si>
  <si>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</si>
  <si>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"viz. Tabulka kubatur C.1.2.16." 78,0</t>
  </si>
  <si>
    <t>22</t>
  </si>
  <si>
    <t>182251101</t>
  </si>
  <si>
    <t>Svahování násypů strojně</t>
  </si>
  <si>
    <t>1372798981</t>
  </si>
  <si>
    <t>Svahování trvalých svahů do projektovaných profilů strojně s potřebným přemístěním výkopku při svahování násypů v jakékoliv hornině</t>
  </si>
  <si>
    <t>https://podminky.urs.cz/item/CS_URS_2024_01/182251101</t>
  </si>
  <si>
    <t>"viz. Tabulka kubatur C.1.2.16." 16,9</t>
  </si>
  <si>
    <t>23</t>
  </si>
  <si>
    <t>183405213</t>
  </si>
  <si>
    <t>Výsev trávníku hydroosevem na písky</t>
  </si>
  <si>
    <t>1749344002</t>
  </si>
  <si>
    <t>https://podminky.urs.cz/item/CS_URS_2024_01/183405213</t>
  </si>
  <si>
    <t>"viz. Tabulka kubatur C.1.2.16." 424,9</t>
  </si>
  <si>
    <t>24</t>
  </si>
  <si>
    <t>M</t>
  </si>
  <si>
    <t>00572470</t>
  </si>
  <si>
    <t>osivo směs travní univerzál</t>
  </si>
  <si>
    <t>kg</t>
  </si>
  <si>
    <t>1001206559</t>
  </si>
  <si>
    <t>Poznámka k položce:_x000D_
- 0,020 kg/m2, ztratné 3%</t>
  </si>
  <si>
    <t>424,9*0,02*1,03</t>
  </si>
  <si>
    <t>Zakládání</t>
  </si>
  <si>
    <t>25</t>
  </si>
  <si>
    <t>211531111</t>
  </si>
  <si>
    <t>Výplň odvodňovacích žeber nebo trativodů kamenivem hrubým drceným frakce 16 až 63 mm</t>
  </si>
  <si>
    <t>-2033100005</t>
  </si>
  <si>
    <t>Výplň kamenivem do rýh odvodňovacích žeber nebo trativodů bez zhutnění, s úpravou povrchu výplně kamenivem hrubým drceným frakce 16 až 63 mm</t>
  </si>
  <si>
    <t>https://podminky.urs.cz/item/CS_URS_2024_01/211531111</t>
  </si>
  <si>
    <t>Poznámka k položce:_x000D_
- ŠD fr. 16-32 mm</t>
  </si>
  <si>
    <t>"napojení drenáže na kanalizaci" (4,0*0,55+11,0*0,6)*1,1</t>
  </si>
  <si>
    <t>26</t>
  </si>
  <si>
    <t>211971121</t>
  </si>
  <si>
    <t>Zřízení opláštění žeber nebo trativodů geotextilií v rýze nebo zářezu sklonu přes 1:2 š do 2,5 m</t>
  </si>
  <si>
    <t>1293845465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</si>
  <si>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</si>
  <si>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https://podminky.urs.cz/item/CS_URS_2024_01/211971121</t>
  </si>
  <si>
    <t>"vsakovací jímka" (2,5+1,5)*2*2,0+2,5*1,5*2</t>
  </si>
  <si>
    <t>27</t>
  </si>
  <si>
    <t>69311068</t>
  </si>
  <si>
    <t>geotextilie netkaná separační, ochranná, filtrační, drenážní PP 300g/m2</t>
  </si>
  <si>
    <t>-982730141</t>
  </si>
  <si>
    <t>23,5*1,1845 'Přepočtené koeficientem množství</t>
  </si>
  <si>
    <t>28</t>
  </si>
  <si>
    <t>212755214</t>
  </si>
  <si>
    <t>Trativody z drenážních trubek plastových flexibilních D 100 mm bez lože</t>
  </si>
  <si>
    <t>m</t>
  </si>
  <si>
    <t>-917644253</t>
  </si>
  <si>
    <t>Trativody bez lože z drenážních trubek plastových flexibilních D 100 mm</t>
  </si>
  <si>
    <t>https://podminky.urs.cz/item/CS_URS_2024_01/212755214</t>
  </si>
  <si>
    <t>"drenáž vč. napojení na kanalizaci - viz. C.1.2.2.b-d" 39+85+890</t>
  </si>
  <si>
    <t>29</t>
  </si>
  <si>
    <t>274321511</t>
  </si>
  <si>
    <t>Základové pasy ze ŽB bez zvýšených nároků na prostředí tř. C 25/30</t>
  </si>
  <si>
    <t>-1976483922</t>
  </si>
  <si>
    <t>Základy z betonu železového (bez výztuže) pasy z betonu bez zvláštních nároků na prostředí tř. C 25/30</t>
  </si>
  <si>
    <t>https://podminky.urs.cz/item/CS_URS_2024_01/274321511</t>
  </si>
  <si>
    <t>"příčný žlab - viz. C.1.2.15." 4,9*(1,3*0,4+2*0,4*0,5-2*0,08*0,12)</t>
  </si>
  <si>
    <t>30</t>
  </si>
  <si>
    <t>274351121</t>
  </si>
  <si>
    <t>Zřízení bednění základových pasů rovného</t>
  </si>
  <si>
    <t>620619438</t>
  </si>
  <si>
    <t>Bednění základů pasů rovné zřízení</t>
  </si>
  <si>
    <t>https://podminky.urs.cz/item/CS_URS_2024_01/274351121</t>
  </si>
  <si>
    <t>"příčný žlab" 4,9*(0,9+0,5)*2+(1,3*0,4+2*0,4*0,5)*2</t>
  </si>
  <si>
    <t>31</t>
  </si>
  <si>
    <t>274351122</t>
  </si>
  <si>
    <t>Odstranění bednění základových pasů rovného</t>
  </si>
  <si>
    <t>-892722767</t>
  </si>
  <si>
    <t>Bednění základů pasů rovné odstranění</t>
  </si>
  <si>
    <t>https://podminky.urs.cz/item/CS_URS_2024_01/274351122</t>
  </si>
  <si>
    <t>32</t>
  </si>
  <si>
    <t>274362021</t>
  </si>
  <si>
    <t>Výztuž základových pasů svařovanými sítěmi Kari</t>
  </si>
  <si>
    <t>823398168</t>
  </si>
  <si>
    <t>Výztuž základů pasů ze svařovaných sítí z drátů typu KARI</t>
  </si>
  <si>
    <t>https://podminky.urs.cz/item/CS_URS_2024_01/274362021</t>
  </si>
  <si>
    <t>"příčný žlab - viz. C.1.2.15." 168,4*0,001</t>
  </si>
  <si>
    <t>Svislé a kompletní konstrukce</t>
  </si>
  <si>
    <t>33</t>
  </si>
  <si>
    <t>358315114</t>
  </si>
  <si>
    <t>Bourání stoky kompletní nebo vybourání otvorů z prostého betonu plochy do 4 m2</t>
  </si>
  <si>
    <t>1812625289</t>
  </si>
  <si>
    <t>Bourání stoky kompletní nebo vybourání otvorů průřezové plochy do 4 m2 ve stokách ze zdiva z prostého betonu</t>
  </si>
  <si>
    <t>https://podminky.urs.cz/item/CS_URS_2024_01/358315114</t>
  </si>
  <si>
    <t>"vtoková šachta v KM 1,514 - viz. A.11.1." 2,0</t>
  </si>
  <si>
    <t>Vodorovné konstrukce</t>
  </si>
  <si>
    <t>34</t>
  </si>
  <si>
    <t>451314212</t>
  </si>
  <si>
    <t>Podklad pod dlažbu z betonu prostého C 25/30 tl přes 100 do 150 mm</t>
  </si>
  <si>
    <t>1653689365</t>
  </si>
  <si>
    <t>Podklad pod dlažbu z betonu prostého bez zvýšených nároků na prostředí tř. C 25/30 tl. přes 100 do 150 mm</t>
  </si>
  <si>
    <t>https://podminky.urs.cz/item/CS_URS_2024_01/451314212</t>
  </si>
  <si>
    <t>"předpolí příčného žlabu - viz. C.1.2.15." 1,35*(0,8+1,5)</t>
  </si>
  <si>
    <t>35</t>
  </si>
  <si>
    <t>452311121</t>
  </si>
  <si>
    <t>Podkladní desky z betonu prostého bez zvýšených nároků na prostředí tř. C 8/10 otevřený výkop</t>
  </si>
  <si>
    <t>-1971522779</t>
  </si>
  <si>
    <t>Podkladní a zajišťovací konstrukce z betonu prostého v otevřeném výkopu bez zvýšených nároků na prostředí desky pod potrubí, stoky a drobné objekty z betonu tř. C 8/10</t>
  </si>
  <si>
    <t>https://podminky.urs.cz/item/CS_URS_2024_01/452311121</t>
  </si>
  <si>
    <t>"příčný žlab - viz. C.1.2.15." 5,2*1,6*0,1</t>
  </si>
  <si>
    <t>36</t>
  </si>
  <si>
    <t>452351111</t>
  </si>
  <si>
    <t>Bednění podkladních desek nebo sedlového lože pod potrubí, stoky a drobné objekty otevřený výkop zřízení</t>
  </si>
  <si>
    <t>-1647712278</t>
  </si>
  <si>
    <t>Bednění podkladních a zajišťovacích konstrukcí v otevřeném výkopu desek nebo sedlových loží pod potrubí, stoky a drobné objekty zřízení</t>
  </si>
  <si>
    <t>https://podminky.urs.cz/item/CS_URS_2024_01/452351111</t>
  </si>
  <si>
    <t>"příčný žlab" (5,2+1,6)*2*0,1</t>
  </si>
  <si>
    <t>37</t>
  </si>
  <si>
    <t>452351112</t>
  </si>
  <si>
    <t>Bednění podkladních desek nebo sedlového lože pod potrubí, stoky a drobné objekty otevřený výkop odstranění</t>
  </si>
  <si>
    <t>1423228215</t>
  </si>
  <si>
    <t>Bednění podkladních a zajišťovacích konstrukcí v otevřeném výkopu desek nebo sedlových loží pod potrubí, stoky a drobné objekty odstranění</t>
  </si>
  <si>
    <t>https://podminky.urs.cz/item/CS_URS_2024_01/452351112</t>
  </si>
  <si>
    <t>38</t>
  </si>
  <si>
    <t>465513127</t>
  </si>
  <si>
    <t>Dlažba z lomového kamene na cementovou maltu s vyspárováním tl 200 mm</t>
  </si>
  <si>
    <t>1104328723</t>
  </si>
  <si>
    <t>Dlažba z lomového kamene lomařsky upraveného na cementovou maltu, s vyspárováním cementovou maltou, tl. kamene 200 mm</t>
  </si>
  <si>
    <t>https://podminky.urs.cz/item/CS_URS_2024_01/465513127</t>
  </si>
  <si>
    <t>Komunikace pozemní</t>
  </si>
  <si>
    <t>39</t>
  </si>
  <si>
    <t>561041121</t>
  </si>
  <si>
    <t>Zřízení podkladu ze zeminy upravené vápnem, cementem, směsnými pojivy tl přes 250 do 300 mm pl přes 1000 do 5000 m2</t>
  </si>
  <si>
    <t>-594914187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</si>
  <si>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</si>
  <si>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https://podminky.urs.cz/item/CS_URS_2024_01/561041121</t>
  </si>
  <si>
    <t>"viz. vzor. řezy C.1.2.2.b-d" 965,51*4,1</t>
  </si>
  <si>
    <t>40</t>
  </si>
  <si>
    <t>58591002</t>
  </si>
  <si>
    <t>pojivo hydraulické pro stabilizaci zeminy 50% vápna</t>
  </si>
  <si>
    <t>-1986872543</t>
  </si>
  <si>
    <t>"3% = 15,9 kg/m2" 4467,6*15,9*0,001</t>
  </si>
  <si>
    <t>41</t>
  </si>
  <si>
    <t>564851111</t>
  </si>
  <si>
    <t>Podklad ze štěrkodrtě ŠD plochy přes 100 m2 tl 150 mm</t>
  </si>
  <si>
    <t>1219839119</t>
  </si>
  <si>
    <t>Podklad ze štěrkodrti ŠD s rozprostřením a zhutněním plochy přes 100 m2, po zhutnění tl. 150 mm</t>
  </si>
  <si>
    <t>https://podminky.urs.cz/item/CS_URS_2024_01/564851111</t>
  </si>
  <si>
    <t>Poznámka k položce:_x000D_
- ŠDb fr. 0-63 mm</t>
  </si>
  <si>
    <t>"viz. vzor. řezy C.1.2.2.b-d" 965,51*4,83*2</t>
  </si>
  <si>
    <t>"sjezdy" 210,9*2</t>
  </si>
  <si>
    <t>"výhybny" 73,7*2</t>
  </si>
  <si>
    <t>"napojení na komunikaci, rozšíření " 203,3*2</t>
  </si>
  <si>
    <t>"rozšíření v oblouku" 21,1*2</t>
  </si>
  <si>
    <t>"napojení drenáže na kanalizaci" 11,0*1,1*2</t>
  </si>
  <si>
    <t>42</t>
  </si>
  <si>
    <t>565155121</t>
  </si>
  <si>
    <t>Asfaltový beton vrstva podkladní ACP 16 (obalované kamenivo OKS) tl 70 mm š přes 3 m</t>
  </si>
  <si>
    <t>-1427034715</t>
  </si>
  <si>
    <t>Asfaltový beton vrstva podkladní ACP 16 (obalované kamenivo střednězrnné - OKS) s rozprostřením a zhutněním v pruhu šířky přes 3 m, po zhutnění tl. 70 mm</t>
  </si>
  <si>
    <t>https://podminky.urs.cz/item/CS_URS_2024_01/565155121</t>
  </si>
  <si>
    <t>Poznámka k položce:_x000D_
ACP 16+</t>
  </si>
  <si>
    <t>"viz. vzor. řezy C.1.2.2.b-d" 965,51*3,73</t>
  </si>
  <si>
    <t>"sjezdy" 210,9</t>
  </si>
  <si>
    <t>"výhybny" 73,7</t>
  </si>
  <si>
    <t>"napojení na komunikaci, rozšíření " 203,3</t>
  </si>
  <si>
    <t>"rozšíření v oblouku" 21,1</t>
  </si>
  <si>
    <t>"napojení drenáže na kanalizaci" 11,0*1,1</t>
  </si>
  <si>
    <t>43</t>
  </si>
  <si>
    <t>569731112</t>
  </si>
  <si>
    <t>Zpevnění krajnic kamenivem drceným tl 110 mm</t>
  </si>
  <si>
    <t>18338912</t>
  </si>
  <si>
    <t>Zpevnění krajnic nebo komunikací pro pěší s rozprostřením a zhutněním, po zhutnění kamenivem drceným tl. 110 mm</t>
  </si>
  <si>
    <t>https://podminky.urs.cz/item/CS_URS_2024_01/569731112</t>
  </si>
  <si>
    <t>Poznámka k položce:_x000D_
- kamenivo fr. 0-32 mm</t>
  </si>
  <si>
    <t>"viz. vzor. řezy C.1.2.2.b-d" 965,51*0,5*2</t>
  </si>
  <si>
    <t>44</t>
  </si>
  <si>
    <t>573211112</t>
  </si>
  <si>
    <t>Postřik živičný spojovací z asfaltu v množství 0,70 kg/m2</t>
  </si>
  <si>
    <t>915563505</t>
  </si>
  <si>
    <t>Postřik spojovací PS bez posypu kamenivem z asfaltu silničního, v množství 0,70 kg/m2</t>
  </si>
  <si>
    <t>https://podminky.urs.cz/item/CS_URS_2024_01/573211112</t>
  </si>
  <si>
    <t>"viz. vzor. řezy C.1.2.2.b-d" 965,51*(3,83+3,62)</t>
  </si>
  <si>
    <t>45</t>
  </si>
  <si>
    <t>577134221</t>
  </si>
  <si>
    <t>Asfaltový beton vrstva obrusná ACO 11 (ABS) tř. II tl 40 mm š přes 3 m z nemodifikovaného asfaltu</t>
  </si>
  <si>
    <t>-720563100</t>
  </si>
  <si>
    <t>Asfaltový beton vrstva obrusná ACO 11 (ABS) s rozprostřením a se zhutněním z nemodifikovaného asfaltu v pruhu šířky přes 3 m tř. II, po zhutnění tl. 40 mm</t>
  </si>
  <si>
    <t>https://podminky.urs.cz/item/CS_URS_2024_01/577134221</t>
  </si>
  <si>
    <t>"viz. vzor. řezy C.1.2.2.b-d" 965,51*3,56</t>
  </si>
  <si>
    <t>46</t>
  </si>
  <si>
    <t>599142111</t>
  </si>
  <si>
    <t>Úprava zálivky dilatačních nebo pracovních spár v cementobetonovém krytu hl do 40 mm š přes 20 do 40 mm</t>
  </si>
  <si>
    <t>2142151950</t>
  </si>
  <si>
    <t>Úprava zálivky dilatačních nebo pracovních spár v cementobetonovém krytu, hloubky do 40 mm, šířky přes 20 do 40 mm</t>
  </si>
  <si>
    <t>https://podminky.urs.cz/item/CS_URS_2024_01/599142111</t>
  </si>
  <si>
    <t>"napojení na komunikaci - viz. C.1.2.2.b-d" 6,4+4,3+4,3</t>
  </si>
  <si>
    <t>Trubní vedení</t>
  </si>
  <si>
    <t>47</t>
  </si>
  <si>
    <t>899999010-R</t>
  </si>
  <si>
    <t>Napojení drenážního potrubí do šachty</t>
  </si>
  <si>
    <t>kus</t>
  </si>
  <si>
    <t>1341341260</t>
  </si>
  <si>
    <t>Poznámka k položce:_x000D_
Cena zahrnuje vybourání otvoru, napojení trubky do šachty a obetonování otvoru.</t>
  </si>
  <si>
    <t>Ostatní konstrukce a práce, bourání</t>
  </si>
  <si>
    <t>48</t>
  </si>
  <si>
    <t>916921112</t>
  </si>
  <si>
    <t>Monolitické příkopy, krajníky nebo obrubníky pl přes 0,10 do 0,15 m2 v přímce nebo oblouku r přes 20 m</t>
  </si>
  <si>
    <t>-783804110</t>
  </si>
  <si>
    <t>Monolitické příkopové žlaby, rigoly, krajníky nebo obrubníky z betonové směsi pro cementobetonové vozovky a letištní plochy v přímce nebo v oblouku o poloměru přes 20 m, průřezových ploch přes 0,10 do 0,15 m2</t>
  </si>
  <si>
    <t>https://podminky.urs.cz/item/CS_URS_2024_01/916921112</t>
  </si>
  <si>
    <t>"svodný žlábek - viz. C.1.2.14. + C.1.2.2.b+d" 1*5,0</t>
  </si>
  <si>
    <t>49</t>
  </si>
  <si>
    <t>919735111</t>
  </si>
  <si>
    <t>Řezání stávajícího živičného krytu hl do 50 mm</t>
  </si>
  <si>
    <t>578478677</t>
  </si>
  <si>
    <t>Řezání stávajícího živičného krytu nebo podkladu hloubky do 50 mm</t>
  </si>
  <si>
    <t>https://podminky.urs.cz/item/CS_URS_2024_01/919735111</t>
  </si>
  <si>
    <t>50</t>
  </si>
  <si>
    <t>966008112</t>
  </si>
  <si>
    <t>Bourání trubního propustku DN přes 300 do 500</t>
  </si>
  <si>
    <t>145692905</t>
  </si>
  <si>
    <t>Bourání trubního propustku s odklizením a uložením vybouraného materiálu na skládku na vzdálenost do 3 m nebo s naložením na dopravní prostředek z trub betonových nebo železobetonových DN přes 300 do 500 mm</t>
  </si>
  <si>
    <t>https://podminky.urs.cz/item/CS_URS_2024_01/966008112</t>
  </si>
  <si>
    <t>"DN 400 - viz. A.11.1. " 10,0</t>
  </si>
  <si>
    <t>997</t>
  </si>
  <si>
    <t>Přesun sutě</t>
  </si>
  <si>
    <t>51</t>
  </si>
  <si>
    <t>997211511</t>
  </si>
  <si>
    <t>Vodorovná doprava suti po suchu na vzdálenost do 1 km</t>
  </si>
  <si>
    <t>-773899546</t>
  </si>
  <si>
    <t>Vodorovná doprava suti nebo vybouraných hmot suti se složením a hrubým urovnáním, na vzdálenost do 1 km</t>
  </si>
  <si>
    <t>https://podminky.urs.cz/item/CS_URS_2024_01/997211511</t>
  </si>
  <si>
    <t>"vtoková šachta v KM 1,514" 4,4</t>
  </si>
  <si>
    <t>52</t>
  </si>
  <si>
    <t>997211519</t>
  </si>
  <si>
    <t>Příplatek ZKD 1 km u vodorovné dopravy suti</t>
  </si>
  <si>
    <t>1364054312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</si>
  <si>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</si>
  <si>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</si>
  <si>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21*4,4</t>
  </si>
  <si>
    <t>53</t>
  </si>
  <si>
    <t>997221551</t>
  </si>
  <si>
    <t>Vodorovná doprava suti ze sypkých materiálů do 1 km</t>
  </si>
  <si>
    <t>-1372463129</t>
  </si>
  <si>
    <t>Vodorovná doprava suti bez naložení, ale se složením a s hrubým urovnáním ze sypkých materiálů, na vzdálenost do 1 km</t>
  </si>
  <si>
    <t>https://podminky.urs.cz/item/CS_URS_2024_01/997221551</t>
  </si>
  <si>
    <t>"živice ze sjezdů (napojení) + napojení drenáže na kanalizaci" 62,062</t>
  </si>
  <si>
    <t>54</t>
  </si>
  <si>
    <t>997221559</t>
  </si>
  <si>
    <t>Příplatek ZKD 1 km u vodorovné dopravy suti ze sypkých materiálů</t>
  </si>
  <si>
    <t>1702126566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</si>
  <si>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</si>
  <si>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</si>
  <si>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21*62,062</t>
  </si>
  <si>
    <t>55</t>
  </si>
  <si>
    <t>997221645</t>
  </si>
  <si>
    <t>Poplatek za uložení na skládce (skládkovné) odpadu asfaltového bez dehtu kód odpadu 17 03 02</t>
  </si>
  <si>
    <t>767974613</t>
  </si>
  <si>
    <t>Poplatek za uložení stavebního odpadu na skládce (skládkovné) asfaltového bez obsahu dehtu zatříděného do Katalogu odpadů pod kódem 17 03 02</t>
  </si>
  <si>
    <t>https://podminky.urs.cz/item/CS_URS_2024_01/997221645</t>
  </si>
  <si>
    <t>56</t>
  </si>
  <si>
    <t>997221571</t>
  </si>
  <si>
    <t>Vodorovná doprava vybouraných hmot do 1 km</t>
  </si>
  <si>
    <t>280221019</t>
  </si>
  <si>
    <t>Vodorovná doprava vybouraných hmot bez naložení, ale se složením a s hrubým urovnáním na vzdálenost do 1 km</t>
  </si>
  <si>
    <t>https://podminky.urs.cz/item/CS_URS_2024_01/997221571</t>
  </si>
  <si>
    <t>"trubky z TP" 9,8</t>
  </si>
  <si>
    <t>57</t>
  </si>
  <si>
    <t>997221579</t>
  </si>
  <si>
    <t>Příplatek ZKD 1 km u vodorovné dopravy vybouraných hmot</t>
  </si>
  <si>
    <t>1590869957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</si>
  <si>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</si>
  <si>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</si>
  <si>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21*9,8</t>
  </si>
  <si>
    <t>58</t>
  </si>
  <si>
    <t>997013609</t>
  </si>
  <si>
    <t>Poplatek za uložení na skládce (skládkovné) stavebního odpadu ze směsí nebo oddělených frakcí betonu, cihel a keramických výrobků kód odpadu 17 01 07</t>
  </si>
  <si>
    <t>-1085183874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</si>
  <si>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</si>
  <si>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https://podminky.urs.cz/item/CS_URS_2024_01/997013609</t>
  </si>
  <si>
    <t>998</t>
  </si>
  <si>
    <t>Přesun hmot</t>
  </si>
  <si>
    <t>59</t>
  </si>
  <si>
    <t>998225111</t>
  </si>
  <si>
    <t>Přesun hmot pro pozemní komunikace s krytem z kamene, monolitickým betonovým nebo živičným</t>
  </si>
  <si>
    <t>-711349044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</si>
  <si>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</si>
  <si>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</si>
  <si>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60</t>
  </si>
  <si>
    <t>998225191</t>
  </si>
  <si>
    <t>Příplatek k přesunu hmot pro pozemní komunikace s krytem z kamene, živičným, betonovým do 1000 m</t>
  </si>
  <si>
    <t>-2021030923</t>
  </si>
  <si>
    <t>Přesun hmot pro komunikace s krytem z kameniva, monolitickým betonovým nebo živičným Příplatek k ceně za zvětšený přesun přes vymezenou vodorovnou dopravní vzdálenost do 1000 m</t>
  </si>
  <si>
    <t>https://podminky.urs.cz/item/CS_URS_2024_01/998225191</t>
  </si>
  <si>
    <t>PSV</t>
  </si>
  <si>
    <t>Práce a dodávky PSV</t>
  </si>
  <si>
    <t>767</t>
  </si>
  <si>
    <t>Konstrukce zámečnické</t>
  </si>
  <si>
    <t>61</t>
  </si>
  <si>
    <t>767995116</t>
  </si>
  <si>
    <t>Montáž atypických zámečnických konstrukcí hm přes 100 do 250 kg</t>
  </si>
  <si>
    <t>1210546414</t>
  </si>
  <si>
    <t>Montáž ostatních atypických zámečnických konstrukcí hmotnosti přes 100 do 250 kg</t>
  </si>
  <si>
    <t>https://podminky.urs.cz/item/CS_URS_2024_01/767995116</t>
  </si>
  <si>
    <t>"svodný žlábek - viz. C.1.2.14." 1*199,5</t>
  </si>
  <si>
    <t>62</t>
  </si>
  <si>
    <t>55399111-R</t>
  </si>
  <si>
    <t xml:space="preserve">Svodný žlábek dl. 5,0 m vč. nátěru viditelných ploch </t>
  </si>
  <si>
    <t>1212567487</t>
  </si>
  <si>
    <t>Poznámka k položce:_x000D_
Nátěr: 1x základ epoxidový, 2x vrchní vrstva akrylová</t>
  </si>
  <si>
    <t>"svodný žlábek" 1,0</t>
  </si>
  <si>
    <t>63</t>
  </si>
  <si>
    <t>767995117</t>
  </si>
  <si>
    <t>Montáž atypických zámečnických konstrukcí hm přes 250 do 500 kg</t>
  </si>
  <si>
    <t>-139571088</t>
  </si>
  <si>
    <t>Montáž ostatních atypických zámečnických konstrukcí hmotnosti přes 250 do 500 kg</t>
  </si>
  <si>
    <t>https://podminky.urs.cz/item/CS_URS_2024_01/767995117</t>
  </si>
  <si>
    <t>"příčný žlab - viz. C.1.2.15." 207,8+70,5+193,1+2,4</t>
  </si>
  <si>
    <t>64</t>
  </si>
  <si>
    <t>55399131-R</t>
  </si>
  <si>
    <t>Rošt ocelový do odvodňovacího žlabu 4,9 x 0,62 m žárově pozinkovaný + 2x nátěr</t>
  </si>
  <si>
    <t>-1690646793</t>
  </si>
  <si>
    <t>Poznámka k položce:_x000D_
Rošt je tvořen profily U 100 a U 160 svařené k sobě._x000D_
Povrchová ochrana je navržena v kombinaci metalizací a nátěrem.</t>
  </si>
  <si>
    <t>65</t>
  </si>
  <si>
    <t>998767101</t>
  </si>
  <si>
    <t>Přesun hmot tonážní pro zámečnické konstrukce v objektech v do 6 m</t>
  </si>
  <si>
    <t>1877597157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</si>
  <si>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</si>
  <si>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</si>
  <si>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SO-402 - Úpravy sděl. vedení spol. ČRA, a.s.</t>
  </si>
  <si>
    <t>M - Práce a dodávky M</t>
  </si>
  <si>
    <t xml:space="preserve">    46-M - Zemní práce při extr.mont.pracích</t>
  </si>
  <si>
    <t>119001421</t>
  </si>
  <si>
    <t>Dočasné zajištění kabelů a kabelových tratí ze 3 volně ložených kabelů</t>
  </si>
  <si>
    <t>-91088449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</si>
  <si>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</si>
  <si>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https://podminky.urs.cz/item/CS_URS_2024_01/119001421</t>
  </si>
  <si>
    <t>"uložení kabelu do chráničky - viz. A.10.3." 8,0</t>
  </si>
  <si>
    <t>130001101</t>
  </si>
  <si>
    <t>Příplatek za ztížení vykopávky v blízkosti podzemního vedení</t>
  </si>
  <si>
    <t>735291455</t>
  </si>
  <si>
    <t>Příplatek k cenám hloubených vykopávek za ztížení vykopávky v blízkosti podzemního vedení nebo výbušnin pro jakoukoliv třídu horniny</t>
  </si>
  <si>
    <t>https://podminky.urs.cz/item/CS_URS_2024_01/130001101</t>
  </si>
  <si>
    <t>"viz. A.10.3." 8,0*1,1*1,1</t>
  </si>
  <si>
    <t>132251254</t>
  </si>
  <si>
    <t>Hloubení rýh nezapažených š do 2000 mm v hornině třídy těžitelnosti I skupiny 3 objem do 500 m3 strojně</t>
  </si>
  <si>
    <t>1691086513</t>
  </si>
  <si>
    <t>Hloubení nezapažených rýh šířky přes 800 do 2 000 mm strojně s urovnáním dna do předepsaného profilu a spádu v hornině třídy těžitelnosti I skupiny 3 přes 100 do 500 m3</t>
  </si>
  <si>
    <t>https://podminky.urs.cz/item/CS_URS_2024_01/132251254</t>
  </si>
  <si>
    <t>-538666374</t>
  </si>
  <si>
    <t>"přebytečná zemina" 9,68</t>
  </si>
  <si>
    <t>-1579178638</t>
  </si>
  <si>
    <t>1713302977</t>
  </si>
  <si>
    <t>"přebytečná zemina" 9,68*1,8</t>
  </si>
  <si>
    <t>-49281563</t>
  </si>
  <si>
    <t>8,0*(1,1*0,7-0,17*0,175)</t>
  </si>
  <si>
    <t>58331200</t>
  </si>
  <si>
    <t>štěrkopísek netříděný</t>
  </si>
  <si>
    <t>1366441037</t>
  </si>
  <si>
    <t>5,92*1,67*1,01</t>
  </si>
  <si>
    <t>998999001-R</t>
  </si>
  <si>
    <t>Přesun hmot pro štěrkopísek</t>
  </si>
  <si>
    <t>1611841178</t>
  </si>
  <si>
    <t>Práce a dodávky M</t>
  </si>
  <si>
    <t>46-M</t>
  </si>
  <si>
    <t>Zemní práce při extr.mont.pracích</t>
  </si>
  <si>
    <t>460751111</t>
  </si>
  <si>
    <t>Osazení kabelových kanálů do rýhy z prefabrikovaných betonových žlabů vnější šířky do 20 cm</t>
  </si>
  <si>
    <t>-654757383</t>
  </si>
  <si>
    <t>Osazení kabelových kanálů včetně utěsnění, vyspárování a zakrytí víkem z prefabrikovaných betonových žlabů do rýhy, bez výkopových prací vnější šířky do 20 cm</t>
  </si>
  <si>
    <t>https://podminky.urs.cz/item/CS_URS_2024_01/460751111</t>
  </si>
  <si>
    <t>59213009</t>
  </si>
  <si>
    <t>žlab kabelový betonový k ochraně zemního drátovodného vedení 100x17x14cm</t>
  </si>
  <si>
    <t>128</t>
  </si>
  <si>
    <t>1877415991</t>
  </si>
  <si>
    <t>59213344</t>
  </si>
  <si>
    <t>poklop kabelového žlabu betonový 500x160x35mm</t>
  </si>
  <si>
    <t>256</t>
  </si>
  <si>
    <t>1085775994</t>
  </si>
  <si>
    <t>8,0*2</t>
  </si>
  <si>
    <t>469981111</t>
  </si>
  <si>
    <t>Přesun hmot pro pomocné stavební práce při elektromotážích</t>
  </si>
  <si>
    <t>-675550726</t>
  </si>
  <si>
    <t>Přesun hmot pro pomocné stavební práce při elektromontážích dopravní vzdálenost do 1 000 m</t>
  </si>
  <si>
    <t>https://podminky.urs.cz/item/CS_URS_2024_01/469981111</t>
  </si>
  <si>
    <t>SO-403 - Úpravy podzemního el. vedení NN</t>
  </si>
  <si>
    <t>1978964185</t>
  </si>
  <si>
    <t>"uložení kabelu do chráničky - viz. A.10.3." 70,0</t>
  </si>
  <si>
    <t>731739030</t>
  </si>
  <si>
    <t>"viz. A.10.3." 70,0*1,1*1,1</t>
  </si>
  <si>
    <t>132251253</t>
  </si>
  <si>
    <t>Hloubení rýh nezapažených š do 2000 mm v hornině třídy těžitelnosti I skupiny 3 objem do 100 m3 strojně</t>
  </si>
  <si>
    <t>1063898113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</si>
  <si>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</si>
  <si>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https://podminky.urs.cz/item/CS_URS_2024_01/132251253</t>
  </si>
  <si>
    <t>66825832</t>
  </si>
  <si>
    <t>"přebytečná zemina" 84,7</t>
  </si>
  <si>
    <t>1243593780</t>
  </si>
  <si>
    <t>-2113577441</t>
  </si>
  <si>
    <t>"přebytečná zemina" 84,7*1,8</t>
  </si>
  <si>
    <t>-1606153843</t>
  </si>
  <si>
    <t>70,0*(1,1*0,7-0,17*0,175)</t>
  </si>
  <si>
    <t>-491610298</t>
  </si>
  <si>
    <t>51,82*1,67*1,01</t>
  </si>
  <si>
    <t>1097749471</t>
  </si>
  <si>
    <t>696018976</t>
  </si>
  <si>
    <t>-1567503106</t>
  </si>
  <si>
    <t>-1169318844</t>
  </si>
  <si>
    <t>70,0*2</t>
  </si>
  <si>
    <t>-779840217</t>
  </si>
  <si>
    <t>SO-501 - Úpravy STL plynovodu</t>
  </si>
  <si>
    <t>113151111</t>
  </si>
  <si>
    <t>Rozebrání zpevněných ploch ze silničních dílců</t>
  </si>
  <si>
    <t>305614531</t>
  </si>
  <si>
    <t>Rozebírání zpevněných ploch s přemístěním na skládku na vzdálenost do 20 m nebo s naložením na dopravní prostředek ze silničních panelů</t>
  </si>
  <si>
    <t>https://podminky.urs.cz/item/CS_URS_2024_01/113151111</t>
  </si>
  <si>
    <t>"dočasná ochrana plynovodu STL - viz. A.10.3." 330,0*1,0</t>
  </si>
  <si>
    <t>564211112</t>
  </si>
  <si>
    <t>Podklad nebo podsyp ze štěrkopísku ŠP plochy přes 100 m2 tl 60 mm</t>
  </si>
  <si>
    <t>1243487266</t>
  </si>
  <si>
    <t>Podklad nebo podsyp ze štěrkopísku ŠP s rozprostřením, vlhčením a zhutněním plochy přes 100 m2, po zhutnění tl. 60 mm</t>
  </si>
  <si>
    <t>https://podminky.urs.cz/item/CS_URS_2024_01/564211112</t>
  </si>
  <si>
    <t>584121111</t>
  </si>
  <si>
    <t>Osazení silničních dílců z ŽB do lože z kameniva těženého tl 40 mm plochy do 200 m2</t>
  </si>
  <si>
    <t>2112699213</t>
  </si>
  <si>
    <t>Osazení silničních dílců ze železového betonu s podkladem z kameniva těženého do tl. 40 mm jakéhokoliv druhu a velikosti, na plochu jednotlivě přes 50 do 200 m2</t>
  </si>
  <si>
    <t>https://podminky.urs.cz/item/CS_URS_2024_01/584121111</t>
  </si>
  <si>
    <t>59381009</t>
  </si>
  <si>
    <t>panel silniční 3,00x1,00x0,15m</t>
  </si>
  <si>
    <t>1095739522</t>
  </si>
  <si>
    <t>Poznámka k položce:_x000D_
- obratovost 3x: 33% pořizovacích nákladů</t>
  </si>
  <si>
    <t>998226011</t>
  </si>
  <si>
    <t>Přesun hmot pro pozemní komunikace a letiště s krytem montovaným z ŽB dílců</t>
  </si>
  <si>
    <t>-1393334020</t>
  </si>
  <si>
    <t>Přesun hmot pro pozemní komunikace a letiště s krytem montovaným ze silničních dílců ze železového nebo předpjatého betonu dopravní vzdálenost do 200 m jakékoliv délky objektu</t>
  </si>
  <si>
    <t>https://podminky.urs.cz/item/CS_URS_2024_01/998226011</t>
  </si>
  <si>
    <t>998226091</t>
  </si>
  <si>
    <t>Příplatek k přesunu hmot pro pozemní komunikace a letiště s krytem z ŽB dílců za přesun do 1000 m</t>
  </si>
  <si>
    <t>702640870</t>
  </si>
  <si>
    <t>Přesun hmot pro pozemní komunikace a letiště s krytem montovaným ze silničních dílců ze železového nebo předpjatého betonu Příplatek k ceně za zvětšený přesun přes vymezenou vodorovnou dopravní vzdálenost do 1000 m</t>
  </si>
  <si>
    <t>https://podminky.urs.cz/item/CS_URS_2024_01/998226091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</si>
  <si>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</si>
  <si>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</si>
  <si>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</si>
  <si>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</si>
  <si>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</si>
  <si>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</si>
  <si>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</si>
  <si>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</si>
  <si>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</si>
  <si>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</si>
  <si>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</si>
  <si>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</si>
  <si>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</si>
  <si>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>Zřízení zařízení staveniště a jeho následné odstranění.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</si>
  <si>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
</t>
  </si>
  <si>
    <t>031002003</t>
  </si>
  <si>
    <t xml:space="preserve">Provozní vlivy - práce v ochranném pásmu </t>
  </si>
  <si>
    <t>-2120094950</t>
  </si>
  <si>
    <t>Poznámka k položce:_x000D_
- ochranné pásmo lesa</t>
  </si>
  <si>
    <t>031002004</t>
  </si>
  <si>
    <t>Ochrana kapličky v KM 1,100</t>
  </si>
  <si>
    <t>897424897</t>
  </si>
  <si>
    <t xml:space="preserve">Poznámka k položce:_x000D_
Ochrana kapličky bude zajištěna šetrným prováděním prací bez vibrací v její blízkosti (v rozmezí dl. 50 m). Konstrukce bude v tomto úseku navýšena o vrstvu štěrkodrti tl. 150 mm v případě nedosažení minimální únosnosti pláně (50 x 5 = 250 m2 ). 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</si>
  <si>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</si>
  <si>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</si>
  <si>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</si>
  <si>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</si>
  <si>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-756545237</t>
  </si>
  <si>
    <t xml:space="preserve">Poznámka k položce:_x000D_
Geodetické vytýčení před zahájením realizace 
stavebních prací - dl. cesty C27 = 966 m_x000D_
</t>
  </si>
  <si>
    <t>091003000</t>
  </si>
  <si>
    <t>Geodetické práce po výstavbě</t>
  </si>
  <si>
    <t>-1902243394</t>
  </si>
  <si>
    <t>Poznámka k položce:_x000D_
Geodetické zaměření skutečného provedení díla pro kolaudační řízení 3x v grafické (tištěné) podobě a 1x v digitálním vyhotovení.</t>
  </si>
  <si>
    <t>091003001</t>
  </si>
  <si>
    <t>Vytýčení podzemních inženýrských sítí</t>
  </si>
  <si>
    <t>-1119659447</t>
  </si>
  <si>
    <t xml:space="preserve">Poznámka k položce:_x000D_
Zajištění ochrany a vytýčení podzemních inženýrských sítí uvedených v projektové dokumentaci dle podmínek z dokladové části projektu (např. vodovod, plynovod, kabel sdělovacího vedení, kabel optického vedení ČRA, kabel podzemního vedení NN)._x000D_
</t>
  </si>
  <si>
    <t>091204000</t>
  </si>
  <si>
    <t>Dokumentace skutečného provedení stavby</t>
  </si>
  <si>
    <t>ks</t>
  </si>
  <si>
    <t>-1309848591</t>
  </si>
  <si>
    <t>Poznámka k položce:_x000D_
Vypracování projektové dokumentace skutečného provedení díla dle vyhlášky 3x v grafické (tištěné) podobě a 1x v digitálním vyhotovení.</t>
  </si>
  <si>
    <t>091404000</t>
  </si>
  <si>
    <t>Zkoušky, atesty a revize podle ČSN a případných jiných právních nebo technických předpisů</t>
  </si>
  <si>
    <t>1213016086</t>
  </si>
  <si>
    <t xml:space="preserve"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skrývce ornice, případně navážky,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
</t>
  </si>
  <si>
    <t>091806000</t>
  </si>
  <si>
    <t>Zajištění všech nezbytných průzkumů nutných pro řádné provádění a dokončení díla</t>
  </si>
  <si>
    <t>-1741734057</t>
  </si>
  <si>
    <t xml:space="preserve">Poznámka k položce:_x000D_
- předběžný záchranný archeologický výzkum_x000D_
</t>
  </si>
  <si>
    <t>091806001</t>
  </si>
  <si>
    <t>Analýza všech druhů odpadů ukládaných na skládku</t>
  </si>
  <si>
    <t>262144</t>
  </si>
  <si>
    <t>-1394806019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</si>
  <si>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laboratoře._x000D_
- rozbor min. 1x na navážku + 1x na suť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</si>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</sst>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67151101" TargetMode="External"/><Relationship Id="rId18" Type="http://schemas.openxmlformats.org/officeDocument/2006/relationships/hyperlink" Target="https://podminky.urs.cz/item/CS_URS_2024_01/181951112" TargetMode="External"/><Relationship Id="rId26" Type="http://schemas.openxmlformats.org/officeDocument/2006/relationships/hyperlink" Target="https://podminky.urs.cz/item/CS_URS_2024_01/274351121" TargetMode="External"/><Relationship Id="rId39" Type="http://schemas.openxmlformats.org/officeDocument/2006/relationships/hyperlink" Target="https://podminky.urs.cz/item/CS_URS_2024_01/573211112" TargetMode="External"/><Relationship Id="rId21" Type="http://schemas.openxmlformats.org/officeDocument/2006/relationships/hyperlink" Target="https://podminky.urs.cz/item/CS_URS_2024_01/183405213" TargetMode="External"/><Relationship Id="rId34" Type="http://schemas.openxmlformats.org/officeDocument/2006/relationships/hyperlink" Target="https://podminky.urs.cz/item/CS_URS_2024_01/465513127" TargetMode="External"/><Relationship Id="rId42" Type="http://schemas.openxmlformats.org/officeDocument/2006/relationships/hyperlink" Target="https://podminky.urs.cz/item/CS_URS_2024_01/916921112" TargetMode="External"/><Relationship Id="rId47" Type="http://schemas.openxmlformats.org/officeDocument/2006/relationships/hyperlink" Target="https://podminky.urs.cz/item/CS_URS_2024_01/997221551" TargetMode="External"/><Relationship Id="rId50" Type="http://schemas.openxmlformats.org/officeDocument/2006/relationships/hyperlink" Target="https://podminky.urs.cz/item/CS_URS_2024_01/997221571" TargetMode="External"/><Relationship Id="rId55" Type="http://schemas.openxmlformats.org/officeDocument/2006/relationships/hyperlink" Target="https://podminky.urs.cz/item/CS_URS_2024_01/767995116" TargetMode="External"/><Relationship Id="rId7" Type="http://schemas.openxmlformats.org/officeDocument/2006/relationships/hyperlink" Target="https://podminky.urs.cz/item/CS_URS_2024_01/131251100" TargetMode="External"/><Relationship Id="rId12" Type="http://schemas.openxmlformats.org/officeDocument/2006/relationships/hyperlink" Target="https://podminky.urs.cz/item/CS_URS_2024_01/162751119" TargetMode="External"/><Relationship Id="rId17" Type="http://schemas.openxmlformats.org/officeDocument/2006/relationships/hyperlink" Target="https://podminky.urs.cz/item/CS_URS_2024_01/174151101" TargetMode="External"/><Relationship Id="rId25" Type="http://schemas.openxmlformats.org/officeDocument/2006/relationships/hyperlink" Target="https://podminky.urs.cz/item/CS_URS_2024_01/274321511" TargetMode="External"/><Relationship Id="rId33" Type="http://schemas.openxmlformats.org/officeDocument/2006/relationships/hyperlink" Target="https://podminky.urs.cz/item/CS_URS_2024_01/452351112" TargetMode="External"/><Relationship Id="rId38" Type="http://schemas.openxmlformats.org/officeDocument/2006/relationships/hyperlink" Target="https://podminky.urs.cz/item/CS_URS_2024_01/569731112" TargetMode="External"/><Relationship Id="rId46" Type="http://schemas.openxmlformats.org/officeDocument/2006/relationships/hyperlink" Target="https://podminky.urs.cz/item/CS_URS_2024_01/997211519" TargetMode="External"/><Relationship Id="rId2" Type="http://schemas.openxmlformats.org/officeDocument/2006/relationships/hyperlink" Target="https://podminky.urs.cz/item/CS_URS_2024_01/112155311" TargetMode="External"/><Relationship Id="rId16" Type="http://schemas.openxmlformats.org/officeDocument/2006/relationships/hyperlink" Target="https://podminky.urs.cz/item/CS_URS_2024_01/171251201" TargetMode="External"/><Relationship Id="rId20" Type="http://schemas.openxmlformats.org/officeDocument/2006/relationships/hyperlink" Target="https://podminky.urs.cz/item/CS_URS_2024_01/182251101" TargetMode="External"/><Relationship Id="rId29" Type="http://schemas.openxmlformats.org/officeDocument/2006/relationships/hyperlink" Target="https://podminky.urs.cz/item/CS_URS_2024_01/358315114" TargetMode="External"/><Relationship Id="rId41" Type="http://schemas.openxmlformats.org/officeDocument/2006/relationships/hyperlink" Target="https://podminky.urs.cz/item/CS_URS_2024_01/599142111" TargetMode="External"/><Relationship Id="rId54" Type="http://schemas.openxmlformats.org/officeDocument/2006/relationships/hyperlink" Target="https://podminky.urs.cz/item/CS_URS_2024_01/998225191" TargetMode="External"/><Relationship Id="rId1" Type="http://schemas.openxmlformats.org/officeDocument/2006/relationships/hyperlink" Target="https://podminky.urs.cz/item/CS_URS_2024_01/111251101" TargetMode="External"/><Relationship Id="rId6" Type="http://schemas.openxmlformats.org/officeDocument/2006/relationships/hyperlink" Target="https://podminky.urs.cz/item/CS_URS_2024_01/122252205" TargetMode="External"/><Relationship Id="rId11" Type="http://schemas.openxmlformats.org/officeDocument/2006/relationships/hyperlink" Target="https://podminky.urs.cz/item/CS_URS_2024_01/162751117" TargetMode="External"/><Relationship Id="rId24" Type="http://schemas.openxmlformats.org/officeDocument/2006/relationships/hyperlink" Target="https://podminky.urs.cz/item/CS_URS_2024_01/212755214" TargetMode="External"/><Relationship Id="rId32" Type="http://schemas.openxmlformats.org/officeDocument/2006/relationships/hyperlink" Target="https://podminky.urs.cz/item/CS_URS_2024_01/452351111" TargetMode="External"/><Relationship Id="rId37" Type="http://schemas.openxmlformats.org/officeDocument/2006/relationships/hyperlink" Target="https://podminky.urs.cz/item/CS_URS_2024_01/565155121" TargetMode="External"/><Relationship Id="rId40" Type="http://schemas.openxmlformats.org/officeDocument/2006/relationships/hyperlink" Target="https://podminky.urs.cz/item/CS_URS_2024_01/577134221" TargetMode="External"/><Relationship Id="rId45" Type="http://schemas.openxmlformats.org/officeDocument/2006/relationships/hyperlink" Target="https://podminky.urs.cz/item/CS_URS_2024_01/997211511" TargetMode="External"/><Relationship Id="rId53" Type="http://schemas.openxmlformats.org/officeDocument/2006/relationships/hyperlink" Target="https://podminky.urs.cz/item/CS_URS_2024_01/998225111" TargetMode="External"/><Relationship Id="rId58" Type="http://schemas.openxmlformats.org/officeDocument/2006/relationships/drawing" Target="../drawings/drawing2.xml"/><Relationship Id="rId5" Type="http://schemas.openxmlformats.org/officeDocument/2006/relationships/hyperlink" Target="https://podminky.urs.cz/item/CS_URS_2024_01/122252204" TargetMode="External"/><Relationship Id="rId15" Type="http://schemas.openxmlformats.org/officeDocument/2006/relationships/hyperlink" Target="https://podminky.urs.cz/item/CS_URS_2024_01/171251101" TargetMode="External"/><Relationship Id="rId23" Type="http://schemas.openxmlformats.org/officeDocument/2006/relationships/hyperlink" Target="https://podminky.urs.cz/item/CS_URS_2024_01/211971121" TargetMode="External"/><Relationship Id="rId28" Type="http://schemas.openxmlformats.org/officeDocument/2006/relationships/hyperlink" Target="https://podminky.urs.cz/item/CS_URS_2024_01/274362021" TargetMode="External"/><Relationship Id="rId36" Type="http://schemas.openxmlformats.org/officeDocument/2006/relationships/hyperlink" Target="https://podminky.urs.cz/item/CS_URS_2024_01/564851111" TargetMode="External"/><Relationship Id="rId49" Type="http://schemas.openxmlformats.org/officeDocument/2006/relationships/hyperlink" Target="https://podminky.urs.cz/item/CS_URS_2024_01/997221645" TargetMode="External"/><Relationship Id="rId57" Type="http://schemas.openxmlformats.org/officeDocument/2006/relationships/hyperlink" Target="https://podminky.urs.cz/item/CS_URS_2024_01/998767101" TargetMode="External"/><Relationship Id="rId10" Type="http://schemas.openxmlformats.org/officeDocument/2006/relationships/hyperlink" Target="https://podminky.urs.cz/item/CS_URS_2024_01/162551108" TargetMode="External"/><Relationship Id="rId19" Type="http://schemas.openxmlformats.org/officeDocument/2006/relationships/hyperlink" Target="https://podminky.urs.cz/item/CS_URS_2024_01/182151111" TargetMode="External"/><Relationship Id="rId31" Type="http://schemas.openxmlformats.org/officeDocument/2006/relationships/hyperlink" Target="https://podminky.urs.cz/item/CS_URS_2024_01/452311121" TargetMode="External"/><Relationship Id="rId44" Type="http://schemas.openxmlformats.org/officeDocument/2006/relationships/hyperlink" Target="https://podminky.urs.cz/item/CS_URS_2024_01/966008112" TargetMode="External"/><Relationship Id="rId52" Type="http://schemas.openxmlformats.org/officeDocument/2006/relationships/hyperlink" Target="https://podminky.urs.cz/item/CS_URS_2024_01/997013609" TargetMode="External"/><Relationship Id="rId4" Type="http://schemas.openxmlformats.org/officeDocument/2006/relationships/hyperlink" Target="https://podminky.urs.cz/item/CS_URS_2024_01/121151123" TargetMode="External"/><Relationship Id="rId9" Type="http://schemas.openxmlformats.org/officeDocument/2006/relationships/hyperlink" Target="https://podminky.urs.cz/item/CS_URS_2024_01/132251251" TargetMode="External"/><Relationship Id="rId14" Type="http://schemas.openxmlformats.org/officeDocument/2006/relationships/hyperlink" Target="https://podminky.urs.cz/item/CS_URS_2024_01/171151131" TargetMode="External"/><Relationship Id="rId22" Type="http://schemas.openxmlformats.org/officeDocument/2006/relationships/hyperlink" Target="https://podminky.urs.cz/item/CS_URS_2024_01/211531111" TargetMode="External"/><Relationship Id="rId27" Type="http://schemas.openxmlformats.org/officeDocument/2006/relationships/hyperlink" Target="https://podminky.urs.cz/item/CS_URS_2024_01/274351122" TargetMode="External"/><Relationship Id="rId30" Type="http://schemas.openxmlformats.org/officeDocument/2006/relationships/hyperlink" Target="https://podminky.urs.cz/item/CS_URS_2024_01/451314212" TargetMode="External"/><Relationship Id="rId35" Type="http://schemas.openxmlformats.org/officeDocument/2006/relationships/hyperlink" Target="https://podminky.urs.cz/item/CS_URS_2024_01/561041121" TargetMode="External"/><Relationship Id="rId43" Type="http://schemas.openxmlformats.org/officeDocument/2006/relationships/hyperlink" Target="https://podminky.urs.cz/item/CS_URS_2024_01/919735111" TargetMode="External"/><Relationship Id="rId48" Type="http://schemas.openxmlformats.org/officeDocument/2006/relationships/hyperlink" Target="https://podminky.urs.cz/item/CS_URS_2024_01/997221559" TargetMode="External"/><Relationship Id="rId56" Type="http://schemas.openxmlformats.org/officeDocument/2006/relationships/hyperlink" Target="https://podminky.urs.cz/item/CS_URS_2024_01/767995117" TargetMode="External"/><Relationship Id="rId8" Type="http://schemas.openxmlformats.org/officeDocument/2006/relationships/hyperlink" Target="https://podminky.urs.cz/item/CS_URS_2024_01/132251104" TargetMode="External"/><Relationship Id="rId51" Type="http://schemas.openxmlformats.org/officeDocument/2006/relationships/hyperlink" Target="https://podminky.urs.cz/item/CS_URS_2024_01/997221579" TargetMode="External"/><Relationship Id="rId3" Type="http://schemas.openxmlformats.org/officeDocument/2006/relationships/hyperlink" Target="https://podminky.urs.cz/item/CS_URS_2024_01/11310718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469981111" TargetMode="External"/><Relationship Id="rId3" Type="http://schemas.openxmlformats.org/officeDocument/2006/relationships/hyperlink" Target="https://podminky.urs.cz/item/CS_URS_2024_01/132251254" TargetMode="External"/><Relationship Id="rId7" Type="http://schemas.openxmlformats.org/officeDocument/2006/relationships/hyperlink" Target="https://podminky.urs.cz/item/CS_URS_2024_01/460751111" TargetMode="External"/><Relationship Id="rId2" Type="http://schemas.openxmlformats.org/officeDocument/2006/relationships/hyperlink" Target="https://podminky.urs.cz/item/CS_URS_2024_01/130001101" TargetMode="External"/><Relationship Id="rId1" Type="http://schemas.openxmlformats.org/officeDocument/2006/relationships/hyperlink" Target="https://podminky.urs.cz/item/CS_URS_2024_01/119001421" TargetMode="External"/><Relationship Id="rId6" Type="http://schemas.openxmlformats.org/officeDocument/2006/relationships/hyperlink" Target="https://podminky.urs.cz/item/CS_URS_2024_01/174151101" TargetMode="External"/><Relationship Id="rId5" Type="http://schemas.openxmlformats.org/officeDocument/2006/relationships/hyperlink" Target="https://podminky.urs.cz/item/CS_URS_2024_01/171151131" TargetMode="External"/><Relationship Id="rId4" Type="http://schemas.openxmlformats.org/officeDocument/2006/relationships/hyperlink" Target="https://podminky.urs.cz/item/CS_URS_2024_01/162551108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469981111" TargetMode="External"/><Relationship Id="rId3" Type="http://schemas.openxmlformats.org/officeDocument/2006/relationships/hyperlink" Target="https://podminky.urs.cz/item/CS_URS_2024_01/132251253" TargetMode="External"/><Relationship Id="rId7" Type="http://schemas.openxmlformats.org/officeDocument/2006/relationships/hyperlink" Target="https://podminky.urs.cz/item/CS_URS_2024_01/460751111" TargetMode="External"/><Relationship Id="rId2" Type="http://schemas.openxmlformats.org/officeDocument/2006/relationships/hyperlink" Target="https://podminky.urs.cz/item/CS_URS_2024_01/130001101" TargetMode="External"/><Relationship Id="rId1" Type="http://schemas.openxmlformats.org/officeDocument/2006/relationships/hyperlink" Target="https://podminky.urs.cz/item/CS_URS_2024_01/119001421" TargetMode="External"/><Relationship Id="rId6" Type="http://schemas.openxmlformats.org/officeDocument/2006/relationships/hyperlink" Target="https://podminky.urs.cz/item/CS_URS_2024_01/174151101" TargetMode="External"/><Relationship Id="rId5" Type="http://schemas.openxmlformats.org/officeDocument/2006/relationships/hyperlink" Target="https://podminky.urs.cz/item/CS_URS_2024_01/171151131" TargetMode="External"/><Relationship Id="rId4" Type="http://schemas.openxmlformats.org/officeDocument/2006/relationships/hyperlink" Target="https://podminky.urs.cz/item/CS_URS_2024_01/162551108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584121111" TargetMode="External"/><Relationship Id="rId2" Type="http://schemas.openxmlformats.org/officeDocument/2006/relationships/hyperlink" Target="https://podminky.urs.cz/item/CS_URS_2024_01/564211112" TargetMode="External"/><Relationship Id="rId1" Type="http://schemas.openxmlformats.org/officeDocument/2006/relationships/hyperlink" Target="https://podminky.urs.cz/item/CS_URS_2024_01/113151111" TargetMode="External"/><Relationship Id="rId6" Type="http://schemas.openxmlformats.org/officeDocument/2006/relationships/drawing" Target="../drawings/drawing5.xml"/><Relationship Id="rId5" Type="http://schemas.openxmlformats.org/officeDocument/2006/relationships/hyperlink" Target="https://podminky.urs.cz/item/CS_URS_2024_01/998226091" TargetMode="External"/><Relationship Id="rId4" Type="http://schemas.openxmlformats.org/officeDocument/2006/relationships/hyperlink" Target="https://podminky.urs.cz/item/CS_URS_2024_01/99822601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0" t="s">
        <v>14</v>
      </c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23"/>
      <c r="AQ5" s="23"/>
      <c r="AR5" s="21"/>
      <c r="BE5" s="33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2" t="s">
        <v>17</v>
      </c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1"/>
      <c r="Z6" s="341"/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1"/>
      <c r="AL6" s="341"/>
      <c r="AM6" s="341"/>
      <c r="AN6" s="341"/>
      <c r="AO6" s="341"/>
      <c r="AP6" s="23"/>
      <c r="AQ6" s="23"/>
      <c r="AR6" s="21"/>
      <c r="BE6" s="33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8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8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8"/>
      <c r="BS13" s="18" t="s">
        <v>6</v>
      </c>
    </row>
    <row r="14" spans="1:74" ht="12.75">
      <c r="B14" s="22"/>
      <c r="C14" s="23"/>
      <c r="D14" s="23"/>
      <c r="E14" s="343" t="s">
        <v>30</v>
      </c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8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8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8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8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8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8"/>
    </row>
    <row r="23" spans="1:71" s="1" customFormat="1" ht="47.25" customHeight="1">
      <c r="B23" s="22"/>
      <c r="C23" s="23"/>
      <c r="D23" s="23"/>
      <c r="E23" s="345" t="s">
        <v>36</v>
      </c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5"/>
      <c r="Z23" s="345"/>
      <c r="AA23" s="345"/>
      <c r="AB23" s="345"/>
      <c r="AC23" s="345"/>
      <c r="AD23" s="345"/>
      <c r="AE23" s="345"/>
      <c r="AF23" s="345"/>
      <c r="AG23" s="345"/>
      <c r="AH23" s="345"/>
      <c r="AI23" s="345"/>
      <c r="AJ23" s="345"/>
      <c r="AK23" s="345"/>
      <c r="AL23" s="345"/>
      <c r="AM23" s="345"/>
      <c r="AN23" s="345"/>
      <c r="AO23" s="23"/>
      <c r="AP23" s="23"/>
      <c r="AQ23" s="23"/>
      <c r="AR23" s="21"/>
      <c r="BE23" s="33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8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6">
        <f>ROUND(AG54,2)</f>
        <v>0</v>
      </c>
      <c r="AL26" s="347"/>
      <c r="AM26" s="347"/>
      <c r="AN26" s="347"/>
      <c r="AO26" s="347"/>
      <c r="AP26" s="37"/>
      <c r="AQ26" s="37"/>
      <c r="AR26" s="40"/>
      <c r="BE26" s="33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8" t="s">
        <v>38</v>
      </c>
      <c r="M28" s="348"/>
      <c r="N28" s="348"/>
      <c r="O28" s="348"/>
      <c r="P28" s="348"/>
      <c r="Q28" s="37"/>
      <c r="R28" s="37"/>
      <c r="S28" s="37"/>
      <c r="T28" s="37"/>
      <c r="U28" s="37"/>
      <c r="V28" s="37"/>
      <c r="W28" s="348" t="s">
        <v>39</v>
      </c>
      <c r="X28" s="348"/>
      <c r="Y28" s="348"/>
      <c r="Z28" s="348"/>
      <c r="AA28" s="348"/>
      <c r="AB28" s="348"/>
      <c r="AC28" s="348"/>
      <c r="AD28" s="348"/>
      <c r="AE28" s="348"/>
      <c r="AF28" s="37"/>
      <c r="AG28" s="37"/>
      <c r="AH28" s="37"/>
      <c r="AI28" s="37"/>
      <c r="AJ28" s="37"/>
      <c r="AK28" s="348" t="s">
        <v>40</v>
      </c>
      <c r="AL28" s="348"/>
      <c r="AM28" s="348"/>
      <c r="AN28" s="348"/>
      <c r="AO28" s="348"/>
      <c r="AP28" s="37"/>
      <c r="AQ28" s="37"/>
      <c r="AR28" s="40"/>
      <c r="BE28" s="338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51">
        <v>0.21</v>
      </c>
      <c r="M29" s="350"/>
      <c r="N29" s="350"/>
      <c r="O29" s="350"/>
      <c r="P29" s="350"/>
      <c r="Q29" s="42"/>
      <c r="R29" s="42"/>
      <c r="S29" s="42"/>
      <c r="T29" s="42"/>
      <c r="U29" s="42"/>
      <c r="V29" s="42"/>
      <c r="W29" s="349">
        <f>ROUND(AZ54, 2)</f>
        <v>0</v>
      </c>
      <c r="X29" s="350"/>
      <c r="Y29" s="350"/>
      <c r="Z29" s="350"/>
      <c r="AA29" s="350"/>
      <c r="AB29" s="350"/>
      <c r="AC29" s="350"/>
      <c r="AD29" s="350"/>
      <c r="AE29" s="350"/>
      <c r="AF29" s="42"/>
      <c r="AG29" s="42"/>
      <c r="AH29" s="42"/>
      <c r="AI29" s="42"/>
      <c r="AJ29" s="42"/>
      <c r="AK29" s="349">
        <f>ROUND(AV54, 2)</f>
        <v>0</v>
      </c>
      <c r="AL29" s="350"/>
      <c r="AM29" s="350"/>
      <c r="AN29" s="350"/>
      <c r="AO29" s="350"/>
      <c r="AP29" s="42"/>
      <c r="AQ29" s="42"/>
      <c r="AR29" s="43"/>
      <c r="BE29" s="339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51">
        <v>0.12</v>
      </c>
      <c r="M30" s="350"/>
      <c r="N30" s="350"/>
      <c r="O30" s="350"/>
      <c r="P30" s="350"/>
      <c r="Q30" s="42"/>
      <c r="R30" s="42"/>
      <c r="S30" s="42"/>
      <c r="T30" s="42"/>
      <c r="U30" s="42"/>
      <c r="V30" s="42"/>
      <c r="W30" s="349">
        <f>ROUND(BA54, 2)</f>
        <v>0</v>
      </c>
      <c r="X30" s="350"/>
      <c r="Y30" s="350"/>
      <c r="Z30" s="350"/>
      <c r="AA30" s="350"/>
      <c r="AB30" s="350"/>
      <c r="AC30" s="350"/>
      <c r="AD30" s="350"/>
      <c r="AE30" s="350"/>
      <c r="AF30" s="42"/>
      <c r="AG30" s="42"/>
      <c r="AH30" s="42"/>
      <c r="AI30" s="42"/>
      <c r="AJ30" s="42"/>
      <c r="AK30" s="349">
        <f>ROUND(AW54, 2)</f>
        <v>0</v>
      </c>
      <c r="AL30" s="350"/>
      <c r="AM30" s="350"/>
      <c r="AN30" s="350"/>
      <c r="AO30" s="350"/>
      <c r="AP30" s="42"/>
      <c r="AQ30" s="42"/>
      <c r="AR30" s="43"/>
      <c r="BE30" s="339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51">
        <v>0.21</v>
      </c>
      <c r="M31" s="350"/>
      <c r="N31" s="350"/>
      <c r="O31" s="350"/>
      <c r="P31" s="350"/>
      <c r="Q31" s="42"/>
      <c r="R31" s="42"/>
      <c r="S31" s="42"/>
      <c r="T31" s="42"/>
      <c r="U31" s="42"/>
      <c r="V31" s="42"/>
      <c r="W31" s="349">
        <f>ROUND(BB54, 2)</f>
        <v>0</v>
      </c>
      <c r="X31" s="350"/>
      <c r="Y31" s="350"/>
      <c r="Z31" s="350"/>
      <c r="AA31" s="350"/>
      <c r="AB31" s="350"/>
      <c r="AC31" s="350"/>
      <c r="AD31" s="350"/>
      <c r="AE31" s="350"/>
      <c r="AF31" s="42"/>
      <c r="AG31" s="42"/>
      <c r="AH31" s="42"/>
      <c r="AI31" s="42"/>
      <c r="AJ31" s="42"/>
      <c r="AK31" s="349">
        <v>0</v>
      </c>
      <c r="AL31" s="350"/>
      <c r="AM31" s="350"/>
      <c r="AN31" s="350"/>
      <c r="AO31" s="350"/>
      <c r="AP31" s="42"/>
      <c r="AQ31" s="42"/>
      <c r="AR31" s="43"/>
      <c r="BE31" s="339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51">
        <v>0.12</v>
      </c>
      <c r="M32" s="350"/>
      <c r="N32" s="350"/>
      <c r="O32" s="350"/>
      <c r="P32" s="350"/>
      <c r="Q32" s="42"/>
      <c r="R32" s="42"/>
      <c r="S32" s="42"/>
      <c r="T32" s="42"/>
      <c r="U32" s="42"/>
      <c r="V32" s="42"/>
      <c r="W32" s="349">
        <f>ROUND(BC54, 2)</f>
        <v>0</v>
      </c>
      <c r="X32" s="350"/>
      <c r="Y32" s="350"/>
      <c r="Z32" s="350"/>
      <c r="AA32" s="350"/>
      <c r="AB32" s="350"/>
      <c r="AC32" s="350"/>
      <c r="AD32" s="350"/>
      <c r="AE32" s="350"/>
      <c r="AF32" s="42"/>
      <c r="AG32" s="42"/>
      <c r="AH32" s="42"/>
      <c r="AI32" s="42"/>
      <c r="AJ32" s="42"/>
      <c r="AK32" s="349">
        <v>0</v>
      </c>
      <c r="AL32" s="350"/>
      <c r="AM32" s="350"/>
      <c r="AN32" s="350"/>
      <c r="AO32" s="350"/>
      <c r="AP32" s="42"/>
      <c r="AQ32" s="42"/>
      <c r="AR32" s="43"/>
      <c r="BE32" s="339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51">
        <v>0</v>
      </c>
      <c r="M33" s="350"/>
      <c r="N33" s="350"/>
      <c r="O33" s="350"/>
      <c r="P33" s="350"/>
      <c r="Q33" s="42"/>
      <c r="R33" s="42"/>
      <c r="S33" s="42"/>
      <c r="T33" s="42"/>
      <c r="U33" s="42"/>
      <c r="V33" s="42"/>
      <c r="W33" s="349">
        <f>ROUND(BD54, 2)</f>
        <v>0</v>
      </c>
      <c r="X33" s="350"/>
      <c r="Y33" s="350"/>
      <c r="Z33" s="350"/>
      <c r="AA33" s="350"/>
      <c r="AB33" s="350"/>
      <c r="AC33" s="350"/>
      <c r="AD33" s="350"/>
      <c r="AE33" s="350"/>
      <c r="AF33" s="42"/>
      <c r="AG33" s="42"/>
      <c r="AH33" s="42"/>
      <c r="AI33" s="42"/>
      <c r="AJ33" s="42"/>
      <c r="AK33" s="349">
        <v>0</v>
      </c>
      <c r="AL33" s="350"/>
      <c r="AM33" s="350"/>
      <c r="AN33" s="350"/>
      <c r="AO33" s="35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55" t="s">
        <v>49</v>
      </c>
      <c r="Y35" s="353"/>
      <c r="Z35" s="353"/>
      <c r="AA35" s="353"/>
      <c r="AB35" s="353"/>
      <c r="AC35" s="46"/>
      <c r="AD35" s="46"/>
      <c r="AE35" s="46"/>
      <c r="AF35" s="46"/>
      <c r="AG35" s="46"/>
      <c r="AH35" s="46"/>
      <c r="AI35" s="46"/>
      <c r="AJ35" s="46"/>
      <c r="AK35" s="352">
        <f>SUM(AK26:AK33)</f>
        <v>0</v>
      </c>
      <c r="AL35" s="353"/>
      <c r="AM35" s="353"/>
      <c r="AN35" s="353"/>
      <c r="AO35" s="35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HRD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17" t="str">
        <f>K6</f>
        <v>Společná zařízení v k.ú. Dolní Čermná - Polní cesta C27 KM 0,789-1,754</v>
      </c>
      <c r="M45" s="318"/>
      <c r="N45" s="318"/>
      <c r="O45" s="318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19" t="str">
        <f>IF(AN8= "","",AN8)</f>
        <v>23. 4. 2024</v>
      </c>
      <c r="AN47" s="319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ČR-SPÚ, Pobočka Ústí nad Orlicí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20" t="str">
        <f>IF(E17="","",E17)</f>
        <v>Agroprojekce Litomyšl, s.r.o.</v>
      </c>
      <c r="AN49" s="321"/>
      <c r="AO49" s="321"/>
      <c r="AP49" s="321"/>
      <c r="AQ49" s="37"/>
      <c r="AR49" s="40"/>
      <c r="AS49" s="322" t="s">
        <v>51</v>
      </c>
      <c r="AT49" s="323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20" t="str">
        <f>IF(E20="","",E20)</f>
        <v xml:space="preserve"> </v>
      </c>
      <c r="AN50" s="321"/>
      <c r="AO50" s="321"/>
      <c r="AP50" s="321"/>
      <c r="AQ50" s="37"/>
      <c r="AR50" s="40"/>
      <c r="AS50" s="324"/>
      <c r="AT50" s="325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26"/>
      <c r="AT51" s="327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8" t="s">
        <v>52</v>
      </c>
      <c r="D52" s="329"/>
      <c r="E52" s="329"/>
      <c r="F52" s="329"/>
      <c r="G52" s="329"/>
      <c r="H52" s="67"/>
      <c r="I52" s="331" t="s">
        <v>53</v>
      </c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30" t="s">
        <v>54</v>
      </c>
      <c r="AH52" s="329"/>
      <c r="AI52" s="329"/>
      <c r="AJ52" s="329"/>
      <c r="AK52" s="329"/>
      <c r="AL52" s="329"/>
      <c r="AM52" s="329"/>
      <c r="AN52" s="331" t="s">
        <v>55</v>
      </c>
      <c r="AO52" s="329"/>
      <c r="AP52" s="329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5">
        <f>ROUND(SUM(AG55:AG59),2)</f>
        <v>0</v>
      </c>
      <c r="AH54" s="335"/>
      <c r="AI54" s="335"/>
      <c r="AJ54" s="335"/>
      <c r="AK54" s="335"/>
      <c r="AL54" s="335"/>
      <c r="AM54" s="335"/>
      <c r="AN54" s="336">
        <f t="shared" ref="AN54:AN59" si="0">SUM(AG54,AT54)</f>
        <v>0</v>
      </c>
      <c r="AO54" s="336"/>
      <c r="AP54" s="336"/>
      <c r="AQ54" s="79" t="s">
        <v>19</v>
      </c>
      <c r="AR54" s="80"/>
      <c r="AS54" s="81">
        <f>ROUND(SUM(AS55:AS59),2)</f>
        <v>0</v>
      </c>
      <c r="AT54" s="82">
        <f t="shared" ref="AT54:AT59" si="1">ROUND(SUM(AV54:AW54),2)</f>
        <v>0</v>
      </c>
      <c r="AU54" s="83">
        <f>ROUND(SUM(AU55:AU59),5)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ROUND(SUM(AZ55:AZ59),2)</f>
        <v>0</v>
      </c>
      <c r="BA54" s="82">
        <f>ROUND(SUM(BA55:BA59),2)</f>
        <v>0</v>
      </c>
      <c r="BB54" s="82">
        <f>ROUND(SUM(BB55:BB59),2)</f>
        <v>0</v>
      </c>
      <c r="BC54" s="82">
        <f>ROUND(SUM(BC55:BC59),2)</f>
        <v>0</v>
      </c>
      <c r="BD54" s="84">
        <f>ROUND(SUM(BD55:BD59),2)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32" t="s">
        <v>76</v>
      </c>
      <c r="E55" s="332"/>
      <c r="F55" s="332"/>
      <c r="G55" s="332"/>
      <c r="H55" s="332"/>
      <c r="I55" s="90"/>
      <c r="J55" s="332" t="s">
        <v>77</v>
      </c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332"/>
      <c r="AC55" s="332"/>
      <c r="AD55" s="332"/>
      <c r="AE55" s="332"/>
      <c r="AF55" s="332"/>
      <c r="AG55" s="333">
        <f>'SO-101 - Cesta C27'!J30</f>
        <v>0</v>
      </c>
      <c r="AH55" s="334"/>
      <c r="AI55" s="334"/>
      <c r="AJ55" s="334"/>
      <c r="AK55" s="334"/>
      <c r="AL55" s="334"/>
      <c r="AM55" s="334"/>
      <c r="AN55" s="333">
        <f t="shared" si="0"/>
        <v>0</v>
      </c>
      <c r="AO55" s="334"/>
      <c r="AP55" s="334"/>
      <c r="AQ55" s="91" t="s">
        <v>78</v>
      </c>
      <c r="AR55" s="92"/>
      <c r="AS55" s="93">
        <v>0</v>
      </c>
      <c r="AT55" s="94">
        <f t="shared" si="1"/>
        <v>0</v>
      </c>
      <c r="AU55" s="95">
        <f>'SO-101 - Cesta C27'!P91</f>
        <v>0</v>
      </c>
      <c r="AV55" s="94">
        <f>'SO-101 - Cesta C27'!J33</f>
        <v>0</v>
      </c>
      <c r="AW55" s="94">
        <f>'SO-101 - Cesta C27'!J34</f>
        <v>0</v>
      </c>
      <c r="AX55" s="94">
        <f>'SO-101 - Cesta C27'!J35</f>
        <v>0</v>
      </c>
      <c r="AY55" s="94">
        <f>'SO-101 - Cesta C27'!J36</f>
        <v>0</v>
      </c>
      <c r="AZ55" s="94">
        <f>'SO-101 - Cesta C27'!F33</f>
        <v>0</v>
      </c>
      <c r="BA55" s="94">
        <f>'SO-101 - Cesta C27'!F34</f>
        <v>0</v>
      </c>
      <c r="BB55" s="94">
        <f>'SO-101 - Cesta C27'!F35</f>
        <v>0</v>
      </c>
      <c r="BC55" s="94">
        <f>'SO-101 - Cesta C27'!F36</f>
        <v>0</v>
      </c>
      <c r="BD55" s="96">
        <f>'SO-101 - Cesta C27'!F37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81</v>
      </c>
      <c r="CM55" s="97" t="s">
        <v>82</v>
      </c>
    </row>
    <row r="56" spans="1:91" s="7" customFormat="1" ht="16.5" customHeight="1">
      <c r="A56" s="87" t="s">
        <v>75</v>
      </c>
      <c r="B56" s="88"/>
      <c r="C56" s="89"/>
      <c r="D56" s="332" t="s">
        <v>83</v>
      </c>
      <c r="E56" s="332"/>
      <c r="F56" s="332"/>
      <c r="G56" s="332"/>
      <c r="H56" s="332"/>
      <c r="I56" s="90"/>
      <c r="J56" s="332" t="s">
        <v>84</v>
      </c>
      <c r="K56" s="332"/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3">
        <f>'SO-402 - Úpravy sděl. ved...'!J30</f>
        <v>0</v>
      </c>
      <c r="AH56" s="334"/>
      <c r="AI56" s="334"/>
      <c r="AJ56" s="334"/>
      <c r="AK56" s="334"/>
      <c r="AL56" s="334"/>
      <c r="AM56" s="334"/>
      <c r="AN56" s="333">
        <f t="shared" si="0"/>
        <v>0</v>
      </c>
      <c r="AO56" s="334"/>
      <c r="AP56" s="334"/>
      <c r="AQ56" s="91" t="s">
        <v>85</v>
      </c>
      <c r="AR56" s="92"/>
      <c r="AS56" s="93">
        <v>0</v>
      </c>
      <c r="AT56" s="94">
        <f t="shared" si="1"/>
        <v>0</v>
      </c>
      <c r="AU56" s="95">
        <f>'SO-402 - Úpravy sděl. ved...'!P84</f>
        <v>0</v>
      </c>
      <c r="AV56" s="94">
        <f>'SO-402 - Úpravy sděl. ved...'!J33</f>
        <v>0</v>
      </c>
      <c r="AW56" s="94">
        <f>'SO-402 - Úpravy sděl. ved...'!J34</f>
        <v>0</v>
      </c>
      <c r="AX56" s="94">
        <f>'SO-402 - Úpravy sděl. ved...'!J35</f>
        <v>0</v>
      </c>
      <c r="AY56" s="94">
        <f>'SO-402 - Úpravy sděl. ved...'!J36</f>
        <v>0</v>
      </c>
      <c r="AZ56" s="94">
        <f>'SO-402 - Úpravy sděl. ved...'!F33</f>
        <v>0</v>
      </c>
      <c r="BA56" s="94">
        <f>'SO-402 - Úpravy sděl. ved...'!F34</f>
        <v>0</v>
      </c>
      <c r="BB56" s="94">
        <f>'SO-402 - Úpravy sděl. ved...'!F35</f>
        <v>0</v>
      </c>
      <c r="BC56" s="94">
        <f>'SO-402 - Úpravy sděl. ved...'!F36</f>
        <v>0</v>
      </c>
      <c r="BD56" s="96">
        <f>'SO-402 - Úpravy sděl. ved...'!F37</f>
        <v>0</v>
      </c>
      <c r="BT56" s="97" t="s">
        <v>79</v>
      </c>
      <c r="BV56" s="97" t="s">
        <v>73</v>
      </c>
      <c r="BW56" s="97" t="s">
        <v>86</v>
      </c>
      <c r="BX56" s="97" t="s">
        <v>5</v>
      </c>
      <c r="CL56" s="97" t="s">
        <v>87</v>
      </c>
      <c r="CM56" s="97" t="s">
        <v>82</v>
      </c>
    </row>
    <row r="57" spans="1:91" s="7" customFormat="1" ht="16.5" customHeight="1">
      <c r="A57" s="87" t="s">
        <v>75</v>
      </c>
      <c r="B57" s="88"/>
      <c r="C57" s="89"/>
      <c r="D57" s="332" t="s">
        <v>88</v>
      </c>
      <c r="E57" s="332"/>
      <c r="F57" s="332"/>
      <c r="G57" s="332"/>
      <c r="H57" s="332"/>
      <c r="I57" s="90"/>
      <c r="J57" s="332" t="s">
        <v>89</v>
      </c>
      <c r="K57" s="332"/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332"/>
      <c r="AC57" s="332"/>
      <c r="AD57" s="332"/>
      <c r="AE57" s="332"/>
      <c r="AF57" s="332"/>
      <c r="AG57" s="333">
        <f>'SO-403 - Úpravy podzemníh...'!J30</f>
        <v>0</v>
      </c>
      <c r="AH57" s="334"/>
      <c r="AI57" s="334"/>
      <c r="AJ57" s="334"/>
      <c r="AK57" s="334"/>
      <c r="AL57" s="334"/>
      <c r="AM57" s="334"/>
      <c r="AN57" s="333">
        <f t="shared" si="0"/>
        <v>0</v>
      </c>
      <c r="AO57" s="334"/>
      <c r="AP57" s="334"/>
      <c r="AQ57" s="91" t="s">
        <v>85</v>
      </c>
      <c r="AR57" s="92"/>
      <c r="AS57" s="93">
        <v>0</v>
      </c>
      <c r="AT57" s="94">
        <f t="shared" si="1"/>
        <v>0</v>
      </c>
      <c r="AU57" s="95">
        <f>'SO-403 - Úpravy podzemníh...'!P84</f>
        <v>0</v>
      </c>
      <c r="AV57" s="94">
        <f>'SO-403 - Úpravy podzemníh...'!J33</f>
        <v>0</v>
      </c>
      <c r="AW57" s="94">
        <f>'SO-403 - Úpravy podzemníh...'!J34</f>
        <v>0</v>
      </c>
      <c r="AX57" s="94">
        <f>'SO-403 - Úpravy podzemníh...'!J35</f>
        <v>0</v>
      </c>
      <c r="AY57" s="94">
        <f>'SO-403 - Úpravy podzemníh...'!J36</f>
        <v>0</v>
      </c>
      <c r="AZ57" s="94">
        <f>'SO-403 - Úpravy podzemníh...'!F33</f>
        <v>0</v>
      </c>
      <c r="BA57" s="94">
        <f>'SO-403 - Úpravy podzemníh...'!F34</f>
        <v>0</v>
      </c>
      <c r="BB57" s="94">
        <f>'SO-403 - Úpravy podzemníh...'!F35</f>
        <v>0</v>
      </c>
      <c r="BC57" s="94">
        <f>'SO-403 - Úpravy podzemníh...'!F36</f>
        <v>0</v>
      </c>
      <c r="BD57" s="96">
        <f>'SO-403 - Úpravy podzemníh...'!F37</f>
        <v>0</v>
      </c>
      <c r="BT57" s="97" t="s">
        <v>79</v>
      </c>
      <c r="BV57" s="97" t="s">
        <v>73</v>
      </c>
      <c r="BW57" s="97" t="s">
        <v>90</v>
      </c>
      <c r="BX57" s="97" t="s">
        <v>5</v>
      </c>
      <c r="CL57" s="97" t="s">
        <v>87</v>
      </c>
      <c r="CM57" s="97" t="s">
        <v>82</v>
      </c>
    </row>
    <row r="58" spans="1:91" s="7" customFormat="1" ht="16.5" customHeight="1">
      <c r="A58" s="87" t="s">
        <v>75</v>
      </c>
      <c r="B58" s="88"/>
      <c r="C58" s="89"/>
      <c r="D58" s="332" t="s">
        <v>91</v>
      </c>
      <c r="E58" s="332"/>
      <c r="F58" s="332"/>
      <c r="G58" s="332"/>
      <c r="H58" s="332"/>
      <c r="I58" s="90"/>
      <c r="J58" s="332" t="s">
        <v>92</v>
      </c>
      <c r="K58" s="332"/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3">
        <f>'SO-501 - Úpravy STL plyno...'!J30</f>
        <v>0</v>
      </c>
      <c r="AH58" s="334"/>
      <c r="AI58" s="334"/>
      <c r="AJ58" s="334"/>
      <c r="AK58" s="334"/>
      <c r="AL58" s="334"/>
      <c r="AM58" s="334"/>
      <c r="AN58" s="333">
        <f t="shared" si="0"/>
        <v>0</v>
      </c>
      <c r="AO58" s="334"/>
      <c r="AP58" s="334"/>
      <c r="AQ58" s="91" t="s">
        <v>85</v>
      </c>
      <c r="AR58" s="92"/>
      <c r="AS58" s="93">
        <v>0</v>
      </c>
      <c r="AT58" s="94">
        <f t="shared" si="1"/>
        <v>0</v>
      </c>
      <c r="AU58" s="95">
        <f>'SO-501 - Úpravy STL plyno...'!P83</f>
        <v>0</v>
      </c>
      <c r="AV58" s="94">
        <f>'SO-501 - Úpravy STL plyno...'!J33</f>
        <v>0</v>
      </c>
      <c r="AW58" s="94">
        <f>'SO-501 - Úpravy STL plyno...'!J34</f>
        <v>0</v>
      </c>
      <c r="AX58" s="94">
        <f>'SO-501 - Úpravy STL plyno...'!J35</f>
        <v>0</v>
      </c>
      <c r="AY58" s="94">
        <f>'SO-501 - Úpravy STL plyno...'!J36</f>
        <v>0</v>
      </c>
      <c r="AZ58" s="94">
        <f>'SO-501 - Úpravy STL plyno...'!F33</f>
        <v>0</v>
      </c>
      <c r="BA58" s="94">
        <f>'SO-501 - Úpravy STL plyno...'!F34</f>
        <v>0</v>
      </c>
      <c r="BB58" s="94">
        <f>'SO-501 - Úpravy STL plyno...'!F35</f>
        <v>0</v>
      </c>
      <c r="BC58" s="94">
        <f>'SO-501 - Úpravy STL plyno...'!F36</f>
        <v>0</v>
      </c>
      <c r="BD58" s="96">
        <f>'SO-501 - Úpravy STL plyno...'!F37</f>
        <v>0</v>
      </c>
      <c r="BT58" s="97" t="s">
        <v>79</v>
      </c>
      <c r="BV58" s="97" t="s">
        <v>73</v>
      </c>
      <c r="BW58" s="97" t="s">
        <v>93</v>
      </c>
      <c r="BX58" s="97" t="s">
        <v>5</v>
      </c>
      <c r="CL58" s="97" t="s">
        <v>94</v>
      </c>
      <c r="CM58" s="97" t="s">
        <v>82</v>
      </c>
    </row>
    <row r="59" spans="1:91" s="7" customFormat="1" ht="16.5" customHeight="1">
      <c r="A59" s="87" t="s">
        <v>75</v>
      </c>
      <c r="B59" s="88"/>
      <c r="C59" s="89"/>
      <c r="D59" s="332" t="s">
        <v>95</v>
      </c>
      <c r="E59" s="332"/>
      <c r="F59" s="332"/>
      <c r="G59" s="332"/>
      <c r="H59" s="332"/>
      <c r="I59" s="90"/>
      <c r="J59" s="332" t="s">
        <v>96</v>
      </c>
      <c r="K59" s="332"/>
      <c r="L59" s="332"/>
      <c r="M59" s="332"/>
      <c r="N59" s="332"/>
      <c r="O59" s="332"/>
      <c r="P59" s="332"/>
      <c r="Q59" s="332"/>
      <c r="R59" s="332"/>
      <c r="S59" s="332"/>
      <c r="T59" s="332"/>
      <c r="U59" s="332"/>
      <c r="V59" s="332"/>
      <c r="W59" s="332"/>
      <c r="X59" s="332"/>
      <c r="Y59" s="332"/>
      <c r="Z59" s="332"/>
      <c r="AA59" s="332"/>
      <c r="AB59" s="332"/>
      <c r="AC59" s="332"/>
      <c r="AD59" s="332"/>
      <c r="AE59" s="332"/>
      <c r="AF59" s="332"/>
      <c r="AG59" s="333">
        <f>'VON - Vedlejší a ostatní ...'!J30</f>
        <v>0</v>
      </c>
      <c r="AH59" s="334"/>
      <c r="AI59" s="334"/>
      <c r="AJ59" s="334"/>
      <c r="AK59" s="334"/>
      <c r="AL59" s="334"/>
      <c r="AM59" s="334"/>
      <c r="AN59" s="333">
        <f t="shared" si="0"/>
        <v>0</v>
      </c>
      <c r="AO59" s="334"/>
      <c r="AP59" s="334"/>
      <c r="AQ59" s="91" t="s">
        <v>95</v>
      </c>
      <c r="AR59" s="92"/>
      <c r="AS59" s="98">
        <v>0</v>
      </c>
      <c r="AT59" s="99">
        <f t="shared" si="1"/>
        <v>0</v>
      </c>
      <c r="AU59" s="100">
        <f>'VON - Vedlejší a ostatní ...'!P82</f>
        <v>0</v>
      </c>
      <c r="AV59" s="99">
        <f>'VON - Vedlejší a ostatní ...'!J33</f>
        <v>0</v>
      </c>
      <c r="AW59" s="99">
        <f>'VON - Vedlejší a ostatní ...'!J34</f>
        <v>0</v>
      </c>
      <c r="AX59" s="99">
        <f>'VON - Vedlejší a ostatní ...'!J35</f>
        <v>0</v>
      </c>
      <c r="AY59" s="99">
        <f>'VON - Vedlejší a ostatní ...'!J36</f>
        <v>0</v>
      </c>
      <c r="AZ59" s="99">
        <f>'VON - Vedlejší a ostatní ...'!F33</f>
        <v>0</v>
      </c>
      <c r="BA59" s="99">
        <f>'VON - Vedlejší a ostatní ...'!F34</f>
        <v>0</v>
      </c>
      <c r="BB59" s="99">
        <f>'VON - Vedlejší a ostatní ...'!F35</f>
        <v>0</v>
      </c>
      <c r="BC59" s="99">
        <f>'VON - Vedlejší a ostatní ...'!F36</f>
        <v>0</v>
      </c>
      <c r="BD59" s="101">
        <f>'VON - Vedlejší a ostatní ...'!F37</f>
        <v>0</v>
      </c>
      <c r="BT59" s="97" t="s">
        <v>79</v>
      </c>
      <c r="BV59" s="97" t="s">
        <v>73</v>
      </c>
      <c r="BW59" s="97" t="s">
        <v>97</v>
      </c>
      <c r="BX59" s="97" t="s">
        <v>5</v>
      </c>
      <c r="CL59" s="97" t="s">
        <v>19</v>
      </c>
      <c r="CM59" s="97" t="s">
        <v>82</v>
      </c>
    </row>
    <row r="60" spans="1:91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91" s="2" customFormat="1" ht="6.95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algorithmName="SHA-512" hashValue="0kdxNTNurjMg2MEaThtV4+ehcIdANY+fAH0IYbO+9BXwVAt4RiDpmRrHCZ+K432DUxCr9RZ6qrwq5ytb3IHZag==" saltValue="QqELV0d49/+tetZXioZ4AqlfYMNyxsZU2VDZpfwF9pMujb9N5Whpbh4pedhrx46r6b5GZwGFvBjqvBlYMpfG4w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-101 - Cesta C27'!C2" display="/"/>
    <hyperlink ref="A56" location="'SO-402 - Úpravy sděl. ved...'!C2" display="/"/>
    <hyperlink ref="A57" location="'SO-403 - Úpravy podzemníh...'!C2" display="/"/>
    <hyperlink ref="A58" location="'SO-501 - Úpravy STL plyno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80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7" t="str">
        <f>'Rekapitulace stavby'!K6</f>
        <v>Společná zařízení v k.ú. Dolní Čermná - Polní cesta C27 KM 0,789-1,754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100</v>
      </c>
      <c r="F9" s="360"/>
      <c r="G9" s="360"/>
      <c r="H9" s="36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81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23. 4. 2024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3" t="s">
        <v>19</v>
      </c>
      <c r="F27" s="363"/>
      <c r="G27" s="363"/>
      <c r="H27" s="36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ROUND(J91,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ROUND((SUM(BE91:BE394)),  2)</f>
        <v>0</v>
      </c>
      <c r="G33" s="35"/>
      <c r="H33" s="35"/>
      <c r="I33" s="119">
        <v>0.21</v>
      </c>
      <c r="J33" s="118">
        <f>ROUND(((SUM(BE91:BE394))*I33),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ROUND((SUM(BF91:BF394)),  2)</f>
        <v>0</v>
      </c>
      <c r="G34" s="35"/>
      <c r="H34" s="35"/>
      <c r="I34" s="119">
        <v>0.12</v>
      </c>
      <c r="J34" s="118">
        <f>ROUND(((SUM(BF91:BF394))*I34),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ROUND((SUM(BG91:BG394)),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ROUND((SUM(BH91:BH394)),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ROUND((SUM(BI91:BI394)),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Společná zařízení v k.ú. Dolní Čermná - Polní cesta C27 KM 0,789-1,754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7" t="str">
        <f>E9</f>
        <v>SO-101 - Cesta C27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23. 4. 2024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ČR-SPÚ, Pobočka Ústí nad Orlicí</v>
      </c>
      <c r="G54" s="37"/>
      <c r="H54" s="37"/>
      <c r="I54" s="30" t="s">
        <v>31</v>
      </c>
      <c r="J54" s="33" t="str">
        <f>E21</f>
        <v>Agroprojekce Litomyšl,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J91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J92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J93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107</v>
      </c>
      <c r="E62" s="144"/>
      <c r="F62" s="144"/>
      <c r="G62" s="144"/>
      <c r="H62" s="144"/>
      <c r="I62" s="144"/>
      <c r="J62" s="145">
        <f>J198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108</v>
      </c>
      <c r="E63" s="144"/>
      <c r="F63" s="144"/>
      <c r="G63" s="144"/>
      <c r="H63" s="144"/>
      <c r="I63" s="144"/>
      <c r="J63" s="145">
        <f>J232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109</v>
      </c>
      <c r="E64" s="144"/>
      <c r="F64" s="144"/>
      <c r="G64" s="144"/>
      <c r="H64" s="144"/>
      <c r="I64" s="144"/>
      <c r="J64" s="145">
        <f>J237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110</v>
      </c>
      <c r="E65" s="144"/>
      <c r="F65" s="144"/>
      <c r="G65" s="144"/>
      <c r="H65" s="144"/>
      <c r="I65" s="144"/>
      <c r="J65" s="145">
        <f>J257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111</v>
      </c>
      <c r="E66" s="144"/>
      <c r="F66" s="144"/>
      <c r="G66" s="144"/>
      <c r="H66" s="144"/>
      <c r="I66" s="144"/>
      <c r="J66" s="145">
        <f>J317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112</v>
      </c>
      <c r="E67" s="144"/>
      <c r="F67" s="144"/>
      <c r="G67" s="144"/>
      <c r="H67" s="144"/>
      <c r="I67" s="144"/>
      <c r="J67" s="145">
        <f>J321</f>
        <v>0</v>
      </c>
      <c r="K67" s="142"/>
      <c r="L67" s="146"/>
    </row>
    <row r="68" spans="1:31" s="10" customFormat="1" ht="19.899999999999999" customHeight="1">
      <c r="B68" s="141"/>
      <c r="C68" s="142"/>
      <c r="D68" s="143" t="s">
        <v>113</v>
      </c>
      <c r="E68" s="144"/>
      <c r="F68" s="144"/>
      <c r="G68" s="144"/>
      <c r="H68" s="144"/>
      <c r="I68" s="144"/>
      <c r="J68" s="145">
        <f>J334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114</v>
      </c>
      <c r="E69" s="144"/>
      <c r="F69" s="144"/>
      <c r="G69" s="144"/>
      <c r="H69" s="144"/>
      <c r="I69" s="144"/>
      <c r="J69" s="145">
        <f>J368</f>
        <v>0</v>
      </c>
      <c r="K69" s="142"/>
      <c r="L69" s="146"/>
    </row>
    <row r="70" spans="1:31" s="9" customFormat="1" ht="24.95" customHeight="1">
      <c r="B70" s="135"/>
      <c r="C70" s="136"/>
      <c r="D70" s="137" t="s">
        <v>115</v>
      </c>
      <c r="E70" s="138"/>
      <c r="F70" s="138"/>
      <c r="G70" s="138"/>
      <c r="H70" s="138"/>
      <c r="I70" s="138"/>
      <c r="J70" s="139">
        <f>J375</f>
        <v>0</v>
      </c>
      <c r="K70" s="136"/>
      <c r="L70" s="140"/>
    </row>
    <row r="71" spans="1:31" s="10" customFormat="1" ht="19.899999999999999" customHeight="1">
      <c r="B71" s="141"/>
      <c r="C71" s="142"/>
      <c r="D71" s="143" t="s">
        <v>116</v>
      </c>
      <c r="E71" s="144"/>
      <c r="F71" s="144"/>
      <c r="G71" s="144"/>
      <c r="H71" s="144"/>
      <c r="I71" s="144"/>
      <c r="J71" s="145">
        <f>J376</f>
        <v>0</v>
      </c>
      <c r="K71" s="142"/>
      <c r="L71" s="146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117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64" t="str">
        <f>E7</f>
        <v>Společná zařízení v k.ú. Dolní Čermná - Polní cesta C27 KM 0,789-1,754</v>
      </c>
      <c r="F81" s="365"/>
      <c r="G81" s="365"/>
      <c r="H81" s="365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99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17" t="str">
        <f>E9</f>
        <v>SO-101 - Cesta C27</v>
      </c>
      <c r="F83" s="366"/>
      <c r="G83" s="366"/>
      <c r="H83" s="366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F12</f>
        <v xml:space="preserve"> </v>
      </c>
      <c r="G85" s="37"/>
      <c r="H85" s="37"/>
      <c r="I85" s="30" t="s">
        <v>23</v>
      </c>
      <c r="J85" s="60" t="str">
        <f>IF(J12="","",J12)</f>
        <v>23. 4. 2024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25.7" customHeight="1">
      <c r="A87" s="35"/>
      <c r="B87" s="36"/>
      <c r="C87" s="30" t="s">
        <v>25</v>
      </c>
      <c r="D87" s="37"/>
      <c r="E87" s="37"/>
      <c r="F87" s="28" t="str">
        <f>E15</f>
        <v>ČR-SPÚ, Pobočka Ústí nad Orlicí</v>
      </c>
      <c r="G87" s="37"/>
      <c r="H87" s="37"/>
      <c r="I87" s="30" t="s">
        <v>31</v>
      </c>
      <c r="J87" s="33" t="str">
        <f>E21</f>
        <v>Agroprojekce Litomyšl, s.r.o.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29</v>
      </c>
      <c r="D88" s="37"/>
      <c r="E88" s="37"/>
      <c r="F88" s="28" t="str">
        <f>IF(E18="","",E18)</f>
        <v>Vyplň údaj</v>
      </c>
      <c r="G88" s="37"/>
      <c r="H88" s="37"/>
      <c r="I88" s="30" t="s">
        <v>34</v>
      </c>
      <c r="J88" s="33" t="str">
        <f>E24</f>
        <v xml:space="preserve"> 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7"/>
      <c r="B90" s="148"/>
      <c r="C90" s="149" t="s">
        <v>118</v>
      </c>
      <c r="D90" s="150" t="s">
        <v>56</v>
      </c>
      <c r="E90" s="150" t="s">
        <v>52</v>
      </c>
      <c r="F90" s="150" t="s">
        <v>53</v>
      </c>
      <c r="G90" s="150" t="s">
        <v>119</v>
      </c>
      <c r="H90" s="150" t="s">
        <v>120</v>
      </c>
      <c r="I90" s="150" t="s">
        <v>121</v>
      </c>
      <c r="J90" s="150" t="s">
        <v>103</v>
      </c>
      <c r="K90" s="151" t="s">
        <v>122</v>
      </c>
      <c r="L90" s="152"/>
      <c r="M90" s="69" t="s">
        <v>19</v>
      </c>
      <c r="N90" s="70" t="s">
        <v>41</v>
      </c>
      <c r="O90" s="70" t="s">
        <v>123</v>
      </c>
      <c r="P90" s="70" t="s">
        <v>124</v>
      </c>
      <c r="Q90" s="70" t="s">
        <v>125</v>
      </c>
      <c r="R90" s="70" t="s">
        <v>126</v>
      </c>
      <c r="S90" s="70" t="s">
        <v>127</v>
      </c>
      <c r="T90" s="71" t="s">
        <v>128</v>
      </c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</row>
    <row r="91" spans="1:65" s="2" customFormat="1" ht="22.9" customHeight="1">
      <c r="A91" s="35"/>
      <c r="B91" s="36"/>
      <c r="C91" s="76" t="s">
        <v>129</v>
      </c>
      <c r="D91" s="37"/>
      <c r="E91" s="37"/>
      <c r="F91" s="37"/>
      <c r="G91" s="37"/>
      <c r="H91" s="37"/>
      <c r="I91" s="37"/>
      <c r="J91" s="153">
        <f>BK91</f>
        <v>0</v>
      </c>
      <c r="K91" s="37"/>
      <c r="L91" s="40"/>
      <c r="M91" s="72"/>
      <c r="N91" s="154"/>
      <c r="O91" s="73"/>
      <c r="P91" s="155">
        <f>P92+P375</f>
        <v>0</v>
      </c>
      <c r="Q91" s="73"/>
      <c r="R91" s="155">
        <f>R92+R375</f>
        <v>4359.3628364400001</v>
      </c>
      <c r="S91" s="73"/>
      <c r="T91" s="156">
        <f>T92+T375</f>
        <v>76.262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70</v>
      </c>
      <c r="AU91" s="18" t="s">
        <v>104</v>
      </c>
      <c r="BK91" s="157">
        <f>BK92+BK375</f>
        <v>0</v>
      </c>
    </row>
    <row r="92" spans="1:65" s="12" customFormat="1" ht="25.9" customHeight="1">
      <c r="B92" s="158"/>
      <c r="C92" s="159"/>
      <c r="D92" s="160" t="s">
        <v>70</v>
      </c>
      <c r="E92" s="161" t="s">
        <v>130</v>
      </c>
      <c r="F92" s="161" t="s">
        <v>131</v>
      </c>
      <c r="G92" s="159"/>
      <c r="H92" s="159"/>
      <c r="I92" s="162"/>
      <c r="J92" s="163">
        <f>BK92</f>
        <v>0</v>
      </c>
      <c r="K92" s="159"/>
      <c r="L92" s="164"/>
      <c r="M92" s="165"/>
      <c r="N92" s="166"/>
      <c r="O92" s="166"/>
      <c r="P92" s="167">
        <f>P93+P198+P232+P237+P257+P317+P321+P334+P368</f>
        <v>0</v>
      </c>
      <c r="Q92" s="166"/>
      <c r="R92" s="167">
        <f>R93+R198+R232+R237+R257+R317+R321+R334+R368</f>
        <v>4358.6558714399998</v>
      </c>
      <c r="S92" s="166"/>
      <c r="T92" s="168">
        <f>T93+T198+T232+T237+T257+T317+T321+T334+T368</f>
        <v>76.262</v>
      </c>
      <c r="AR92" s="169" t="s">
        <v>79</v>
      </c>
      <c r="AT92" s="170" t="s">
        <v>70</v>
      </c>
      <c r="AU92" s="170" t="s">
        <v>71</v>
      </c>
      <c r="AY92" s="169" t="s">
        <v>132</v>
      </c>
      <c r="BK92" s="171">
        <f>BK93+BK198+BK232+BK237+BK257+BK317+BK321+BK334+BK368</f>
        <v>0</v>
      </c>
    </row>
    <row r="93" spans="1:65" s="12" customFormat="1" ht="22.9" customHeight="1">
      <c r="B93" s="158"/>
      <c r="C93" s="159"/>
      <c r="D93" s="160" t="s">
        <v>70</v>
      </c>
      <c r="E93" s="172" t="s">
        <v>79</v>
      </c>
      <c r="F93" s="172" t="s">
        <v>133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SUM(P94:P197)</f>
        <v>0</v>
      </c>
      <c r="Q93" s="166"/>
      <c r="R93" s="167">
        <f>SUM(R94:R197)</f>
        <v>2.2352289999999999</v>
      </c>
      <c r="S93" s="166"/>
      <c r="T93" s="168">
        <f>SUM(T94:T197)</f>
        <v>62.062000000000005</v>
      </c>
      <c r="AR93" s="169" t="s">
        <v>79</v>
      </c>
      <c r="AT93" s="170" t="s">
        <v>70</v>
      </c>
      <c r="AU93" s="170" t="s">
        <v>79</v>
      </c>
      <c r="AY93" s="169" t="s">
        <v>132</v>
      </c>
      <c r="BK93" s="171">
        <f>SUM(BK94:BK197)</f>
        <v>0</v>
      </c>
    </row>
    <row r="94" spans="1:65" s="2" customFormat="1" ht="24.2" customHeight="1">
      <c r="A94" s="35"/>
      <c r="B94" s="36"/>
      <c r="C94" s="174" t="s">
        <v>79</v>
      </c>
      <c r="D94" s="174" t="s">
        <v>134</v>
      </c>
      <c r="E94" s="175" t="s">
        <v>135</v>
      </c>
      <c r="F94" s="176" t="s">
        <v>136</v>
      </c>
      <c r="G94" s="177" t="s">
        <v>137</v>
      </c>
      <c r="H94" s="178">
        <v>35</v>
      </c>
      <c r="I94" s="179"/>
      <c r="J94" s="180">
        <f>ROUND(I94*H94,2)</f>
        <v>0</v>
      </c>
      <c r="K94" s="176" t="s">
        <v>138</v>
      </c>
      <c r="L94" s="40"/>
      <c r="M94" s="181" t="s">
        <v>19</v>
      </c>
      <c r="N94" s="182" t="s">
        <v>42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139</v>
      </c>
      <c r="AT94" s="185" t="s">
        <v>134</v>
      </c>
      <c r="AU94" s="185" t="s">
        <v>82</v>
      </c>
      <c r="AY94" s="18" t="s">
        <v>132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79</v>
      </c>
      <c r="BK94" s="186">
        <f>ROUND(I94*H94,2)</f>
        <v>0</v>
      </c>
      <c r="BL94" s="18" t="s">
        <v>139</v>
      </c>
      <c r="BM94" s="185" t="s">
        <v>140</v>
      </c>
    </row>
    <row r="95" spans="1:65" s="2" customFormat="1" ht="19.5">
      <c r="A95" s="35"/>
      <c r="B95" s="36"/>
      <c r="C95" s="37"/>
      <c r="D95" s="187" t="s">
        <v>141</v>
      </c>
      <c r="E95" s="37"/>
      <c r="F95" s="188" t="s">
        <v>142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141</v>
      </c>
      <c r="AU95" s="18" t="s">
        <v>82</v>
      </c>
    </row>
    <row r="96" spans="1:65" s="2" customFormat="1" ht="11.25">
      <c r="A96" s="35"/>
      <c r="B96" s="36"/>
      <c r="C96" s="37"/>
      <c r="D96" s="192" t="s">
        <v>143</v>
      </c>
      <c r="E96" s="37"/>
      <c r="F96" s="193" t="s">
        <v>144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143</v>
      </c>
      <c r="AU96" s="18" t="s">
        <v>82</v>
      </c>
    </row>
    <row r="97" spans="1:65" s="13" customFormat="1" ht="11.25">
      <c r="B97" s="194"/>
      <c r="C97" s="195"/>
      <c r="D97" s="187" t="s">
        <v>145</v>
      </c>
      <c r="E97" s="196" t="s">
        <v>19</v>
      </c>
      <c r="F97" s="197" t="s">
        <v>146</v>
      </c>
      <c r="G97" s="195"/>
      <c r="H97" s="198">
        <v>35</v>
      </c>
      <c r="I97" s="199"/>
      <c r="J97" s="195"/>
      <c r="K97" s="195"/>
      <c r="L97" s="200"/>
      <c r="M97" s="201"/>
      <c r="N97" s="202"/>
      <c r="O97" s="202"/>
      <c r="P97" s="202"/>
      <c r="Q97" s="202"/>
      <c r="R97" s="202"/>
      <c r="S97" s="202"/>
      <c r="T97" s="203"/>
      <c r="AT97" s="204" t="s">
        <v>145</v>
      </c>
      <c r="AU97" s="204" t="s">
        <v>82</v>
      </c>
      <c r="AV97" s="13" t="s">
        <v>82</v>
      </c>
      <c r="AW97" s="13" t="s">
        <v>33</v>
      </c>
      <c r="AX97" s="13" t="s">
        <v>79</v>
      </c>
      <c r="AY97" s="204" t="s">
        <v>132</v>
      </c>
    </row>
    <row r="98" spans="1:65" s="2" customFormat="1" ht="16.5" customHeight="1">
      <c r="A98" s="35"/>
      <c r="B98" s="36"/>
      <c r="C98" s="174" t="s">
        <v>82</v>
      </c>
      <c r="D98" s="174" t="s">
        <v>134</v>
      </c>
      <c r="E98" s="175" t="s">
        <v>147</v>
      </c>
      <c r="F98" s="176" t="s">
        <v>148</v>
      </c>
      <c r="G98" s="177" t="s">
        <v>137</v>
      </c>
      <c r="H98" s="178">
        <v>35</v>
      </c>
      <c r="I98" s="179"/>
      <c r="J98" s="180">
        <f>ROUND(I98*H98,2)</f>
        <v>0</v>
      </c>
      <c r="K98" s="176" t="s">
        <v>138</v>
      </c>
      <c r="L98" s="40"/>
      <c r="M98" s="181" t="s">
        <v>19</v>
      </c>
      <c r="N98" s="182" t="s">
        <v>42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139</v>
      </c>
      <c r="AT98" s="185" t="s">
        <v>134</v>
      </c>
      <c r="AU98" s="185" t="s">
        <v>82</v>
      </c>
      <c r="AY98" s="18" t="s">
        <v>132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79</v>
      </c>
      <c r="BK98" s="186">
        <f>ROUND(I98*H98,2)</f>
        <v>0</v>
      </c>
      <c r="BL98" s="18" t="s">
        <v>139</v>
      </c>
      <c r="BM98" s="185" t="s">
        <v>149</v>
      </c>
    </row>
    <row r="99" spans="1:65" s="2" customFormat="1" ht="11.25">
      <c r="A99" s="35"/>
      <c r="B99" s="36"/>
      <c r="C99" s="37"/>
      <c r="D99" s="187" t="s">
        <v>141</v>
      </c>
      <c r="E99" s="37"/>
      <c r="F99" s="188" t="s">
        <v>150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141</v>
      </c>
      <c r="AU99" s="18" t="s">
        <v>82</v>
      </c>
    </row>
    <row r="100" spans="1:65" s="2" customFormat="1" ht="11.25">
      <c r="A100" s="35"/>
      <c r="B100" s="36"/>
      <c r="C100" s="37"/>
      <c r="D100" s="192" t="s">
        <v>143</v>
      </c>
      <c r="E100" s="37"/>
      <c r="F100" s="193" t="s">
        <v>151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143</v>
      </c>
      <c r="AU100" s="18" t="s">
        <v>82</v>
      </c>
    </row>
    <row r="101" spans="1:65" s="2" customFormat="1" ht="19.5">
      <c r="A101" s="35"/>
      <c r="B101" s="36"/>
      <c r="C101" s="37"/>
      <c r="D101" s="187" t="s">
        <v>152</v>
      </c>
      <c r="E101" s="37"/>
      <c r="F101" s="205" t="s">
        <v>153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152</v>
      </c>
      <c r="AU101" s="18" t="s">
        <v>82</v>
      </c>
    </row>
    <row r="102" spans="1:65" s="2" customFormat="1" ht="16.5" customHeight="1">
      <c r="A102" s="35"/>
      <c r="B102" s="36"/>
      <c r="C102" s="174" t="s">
        <v>154</v>
      </c>
      <c r="D102" s="174" t="s">
        <v>134</v>
      </c>
      <c r="E102" s="175" t="s">
        <v>155</v>
      </c>
      <c r="F102" s="176" t="s">
        <v>156</v>
      </c>
      <c r="G102" s="177" t="s">
        <v>137</v>
      </c>
      <c r="H102" s="178">
        <v>282.10000000000002</v>
      </c>
      <c r="I102" s="179"/>
      <c r="J102" s="180">
        <f>ROUND(I102*H102,2)</f>
        <v>0</v>
      </c>
      <c r="K102" s="176" t="s">
        <v>138</v>
      </c>
      <c r="L102" s="40"/>
      <c r="M102" s="181" t="s">
        <v>19</v>
      </c>
      <c r="N102" s="182" t="s">
        <v>42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0.22</v>
      </c>
      <c r="T102" s="184">
        <f>S102*H102</f>
        <v>62.062000000000005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139</v>
      </c>
      <c r="AT102" s="185" t="s">
        <v>134</v>
      </c>
      <c r="AU102" s="185" t="s">
        <v>82</v>
      </c>
      <c r="AY102" s="18" t="s">
        <v>132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79</v>
      </c>
      <c r="BK102" s="186">
        <f>ROUND(I102*H102,2)</f>
        <v>0</v>
      </c>
      <c r="BL102" s="18" t="s">
        <v>139</v>
      </c>
      <c r="BM102" s="185" t="s">
        <v>157</v>
      </c>
    </row>
    <row r="103" spans="1:65" s="2" customFormat="1" ht="19.5">
      <c r="A103" s="35"/>
      <c r="B103" s="36"/>
      <c r="C103" s="37"/>
      <c r="D103" s="187" t="s">
        <v>141</v>
      </c>
      <c r="E103" s="37"/>
      <c r="F103" s="188" t="s">
        <v>158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141</v>
      </c>
      <c r="AU103" s="18" t="s">
        <v>82</v>
      </c>
    </row>
    <row r="104" spans="1:65" s="2" customFormat="1" ht="11.25">
      <c r="A104" s="35"/>
      <c r="B104" s="36"/>
      <c r="C104" s="37"/>
      <c r="D104" s="192" t="s">
        <v>143</v>
      </c>
      <c r="E104" s="37"/>
      <c r="F104" s="193" t="s">
        <v>159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143</v>
      </c>
      <c r="AU104" s="18" t="s">
        <v>82</v>
      </c>
    </row>
    <row r="105" spans="1:65" s="13" customFormat="1" ht="11.25">
      <c r="B105" s="194"/>
      <c r="C105" s="195"/>
      <c r="D105" s="187" t="s">
        <v>145</v>
      </c>
      <c r="E105" s="196" t="s">
        <v>19</v>
      </c>
      <c r="F105" s="197" t="s">
        <v>160</v>
      </c>
      <c r="G105" s="195"/>
      <c r="H105" s="198">
        <v>62.1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145</v>
      </c>
      <c r="AU105" s="204" t="s">
        <v>82</v>
      </c>
      <c r="AV105" s="13" t="s">
        <v>82</v>
      </c>
      <c r="AW105" s="13" t="s">
        <v>33</v>
      </c>
      <c r="AX105" s="13" t="s">
        <v>71</v>
      </c>
      <c r="AY105" s="204" t="s">
        <v>132</v>
      </c>
    </row>
    <row r="106" spans="1:65" s="13" customFormat="1" ht="11.25">
      <c r="B106" s="194"/>
      <c r="C106" s="195"/>
      <c r="D106" s="187" t="s">
        <v>145</v>
      </c>
      <c r="E106" s="196" t="s">
        <v>19</v>
      </c>
      <c r="F106" s="197" t="s">
        <v>161</v>
      </c>
      <c r="G106" s="195"/>
      <c r="H106" s="198">
        <v>220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145</v>
      </c>
      <c r="AU106" s="204" t="s">
        <v>82</v>
      </c>
      <c r="AV106" s="13" t="s">
        <v>82</v>
      </c>
      <c r="AW106" s="13" t="s">
        <v>33</v>
      </c>
      <c r="AX106" s="13" t="s">
        <v>71</v>
      </c>
      <c r="AY106" s="204" t="s">
        <v>132</v>
      </c>
    </row>
    <row r="107" spans="1:65" s="2" customFormat="1" ht="16.5" customHeight="1">
      <c r="A107" s="35"/>
      <c r="B107" s="36"/>
      <c r="C107" s="174" t="s">
        <v>139</v>
      </c>
      <c r="D107" s="174" t="s">
        <v>134</v>
      </c>
      <c r="E107" s="175" t="s">
        <v>162</v>
      </c>
      <c r="F107" s="176" t="s">
        <v>163</v>
      </c>
      <c r="G107" s="177" t="s">
        <v>137</v>
      </c>
      <c r="H107" s="178">
        <v>1676</v>
      </c>
      <c r="I107" s="179"/>
      <c r="J107" s="180">
        <f>ROUND(I107*H107,2)</f>
        <v>0</v>
      </c>
      <c r="K107" s="176" t="s">
        <v>138</v>
      </c>
      <c r="L107" s="40"/>
      <c r="M107" s="181" t="s">
        <v>19</v>
      </c>
      <c r="N107" s="182" t="s">
        <v>42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134</v>
      </c>
      <c r="AU107" s="185" t="s">
        <v>82</v>
      </c>
      <c r="AY107" s="18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139</v>
      </c>
      <c r="BM107" s="185" t="s">
        <v>164</v>
      </c>
    </row>
    <row r="108" spans="1:65" s="2" customFormat="1" ht="11.25">
      <c r="A108" s="35"/>
      <c r="B108" s="36"/>
      <c r="C108" s="37"/>
      <c r="D108" s="187" t="s">
        <v>141</v>
      </c>
      <c r="E108" s="37"/>
      <c r="F108" s="188" t="s">
        <v>165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141</v>
      </c>
      <c r="AU108" s="18" t="s">
        <v>82</v>
      </c>
    </row>
    <row r="109" spans="1:65" s="2" customFormat="1" ht="11.25">
      <c r="A109" s="35"/>
      <c r="B109" s="36"/>
      <c r="C109" s="37"/>
      <c r="D109" s="192" t="s">
        <v>143</v>
      </c>
      <c r="E109" s="37"/>
      <c r="F109" s="193" t="s">
        <v>166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143</v>
      </c>
      <c r="AU109" s="18" t="s">
        <v>82</v>
      </c>
    </row>
    <row r="110" spans="1:65" s="2" customFormat="1" ht="19.5">
      <c r="A110" s="35"/>
      <c r="B110" s="36"/>
      <c r="C110" s="37"/>
      <c r="D110" s="187" t="s">
        <v>152</v>
      </c>
      <c r="E110" s="37"/>
      <c r="F110" s="205" t="s">
        <v>167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152</v>
      </c>
      <c r="AU110" s="18" t="s">
        <v>82</v>
      </c>
    </row>
    <row r="111" spans="1:65" s="13" customFormat="1" ht="11.25">
      <c r="B111" s="194"/>
      <c r="C111" s="195"/>
      <c r="D111" s="187" t="s">
        <v>145</v>
      </c>
      <c r="E111" s="196" t="s">
        <v>19</v>
      </c>
      <c r="F111" s="197" t="s">
        <v>168</v>
      </c>
      <c r="G111" s="195"/>
      <c r="H111" s="198">
        <v>1676</v>
      </c>
      <c r="I111" s="199"/>
      <c r="J111" s="195"/>
      <c r="K111" s="195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145</v>
      </c>
      <c r="AU111" s="204" t="s">
        <v>82</v>
      </c>
      <c r="AV111" s="13" t="s">
        <v>82</v>
      </c>
      <c r="AW111" s="13" t="s">
        <v>33</v>
      </c>
      <c r="AX111" s="13" t="s">
        <v>79</v>
      </c>
      <c r="AY111" s="204" t="s">
        <v>132</v>
      </c>
    </row>
    <row r="112" spans="1:65" s="2" customFormat="1" ht="21.75" customHeight="1">
      <c r="A112" s="35"/>
      <c r="B112" s="36"/>
      <c r="C112" s="174" t="s">
        <v>169</v>
      </c>
      <c r="D112" s="174" t="s">
        <v>134</v>
      </c>
      <c r="E112" s="175" t="s">
        <v>170</v>
      </c>
      <c r="F112" s="176" t="s">
        <v>171</v>
      </c>
      <c r="G112" s="177" t="s">
        <v>172</v>
      </c>
      <c r="H112" s="178">
        <v>412</v>
      </c>
      <c r="I112" s="179"/>
      <c r="J112" s="180">
        <f>ROUND(I112*H112,2)</f>
        <v>0</v>
      </c>
      <c r="K112" s="176" t="s">
        <v>138</v>
      </c>
      <c r="L112" s="40"/>
      <c r="M112" s="181" t="s">
        <v>19</v>
      </c>
      <c r="N112" s="182" t="s">
        <v>42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139</v>
      </c>
      <c r="AT112" s="185" t="s">
        <v>134</v>
      </c>
      <c r="AU112" s="185" t="s">
        <v>82</v>
      </c>
      <c r="AY112" s="18" t="s">
        <v>132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79</v>
      </c>
      <c r="BK112" s="186">
        <f>ROUND(I112*H112,2)</f>
        <v>0</v>
      </c>
      <c r="BL112" s="18" t="s">
        <v>139</v>
      </c>
      <c r="BM112" s="185" t="s">
        <v>173</v>
      </c>
    </row>
    <row r="113" spans="1:65" s="2" customFormat="1" ht="11.25">
      <c r="A113" s="35"/>
      <c r="B113" s="36"/>
      <c r="C113" s="37"/>
      <c r="D113" s="187" t="s">
        <v>141</v>
      </c>
      <c r="E113" s="37"/>
      <c r="F113" s="188" t="s">
        <v>174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141</v>
      </c>
      <c r="AU113" s="18" t="s">
        <v>82</v>
      </c>
    </row>
    <row r="114" spans="1:65" s="2" customFormat="1" ht="11.25">
      <c r="A114" s="35"/>
      <c r="B114" s="36"/>
      <c r="C114" s="37"/>
      <c r="D114" s="192" t="s">
        <v>143</v>
      </c>
      <c r="E114" s="37"/>
      <c r="F114" s="193" t="s">
        <v>175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143</v>
      </c>
      <c r="AU114" s="18" t="s">
        <v>82</v>
      </c>
    </row>
    <row r="115" spans="1:65" s="13" customFormat="1" ht="11.25">
      <c r="B115" s="194"/>
      <c r="C115" s="195"/>
      <c r="D115" s="187" t="s">
        <v>145</v>
      </c>
      <c r="E115" s="196" t="s">
        <v>19</v>
      </c>
      <c r="F115" s="197" t="s">
        <v>176</v>
      </c>
      <c r="G115" s="195"/>
      <c r="H115" s="198">
        <v>412</v>
      </c>
      <c r="I115" s="199"/>
      <c r="J115" s="195"/>
      <c r="K115" s="195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145</v>
      </c>
      <c r="AU115" s="204" t="s">
        <v>82</v>
      </c>
      <c r="AV115" s="13" t="s">
        <v>82</v>
      </c>
      <c r="AW115" s="13" t="s">
        <v>33</v>
      </c>
      <c r="AX115" s="13" t="s">
        <v>79</v>
      </c>
      <c r="AY115" s="204" t="s">
        <v>132</v>
      </c>
    </row>
    <row r="116" spans="1:65" s="2" customFormat="1" ht="24.2" customHeight="1">
      <c r="A116" s="35"/>
      <c r="B116" s="36"/>
      <c r="C116" s="174" t="s">
        <v>177</v>
      </c>
      <c r="D116" s="174" t="s">
        <v>134</v>
      </c>
      <c r="E116" s="175" t="s">
        <v>178</v>
      </c>
      <c r="F116" s="176" t="s">
        <v>179</v>
      </c>
      <c r="G116" s="177" t="s">
        <v>172</v>
      </c>
      <c r="H116" s="178">
        <v>973.1</v>
      </c>
      <c r="I116" s="179"/>
      <c r="J116" s="180">
        <f>ROUND(I116*H116,2)</f>
        <v>0</v>
      </c>
      <c r="K116" s="176" t="s">
        <v>138</v>
      </c>
      <c r="L116" s="40"/>
      <c r="M116" s="181" t="s">
        <v>19</v>
      </c>
      <c r="N116" s="182" t="s">
        <v>42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139</v>
      </c>
      <c r="AT116" s="185" t="s">
        <v>134</v>
      </c>
      <c r="AU116" s="185" t="s">
        <v>82</v>
      </c>
      <c r="AY116" s="18" t="s">
        <v>132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79</v>
      </c>
      <c r="BK116" s="186">
        <f>ROUND(I116*H116,2)</f>
        <v>0</v>
      </c>
      <c r="BL116" s="18" t="s">
        <v>139</v>
      </c>
      <c r="BM116" s="185" t="s">
        <v>180</v>
      </c>
    </row>
    <row r="117" spans="1:65" s="2" customFormat="1" ht="11.25">
      <c r="A117" s="35"/>
      <c r="B117" s="36"/>
      <c r="C117" s="37"/>
      <c r="D117" s="187" t="s">
        <v>141</v>
      </c>
      <c r="E117" s="37"/>
      <c r="F117" s="188" t="s">
        <v>181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141</v>
      </c>
      <c r="AU117" s="18" t="s">
        <v>82</v>
      </c>
    </row>
    <row r="118" spans="1:65" s="2" customFormat="1" ht="11.25">
      <c r="A118" s="35"/>
      <c r="B118" s="36"/>
      <c r="C118" s="37"/>
      <c r="D118" s="192" t="s">
        <v>143</v>
      </c>
      <c r="E118" s="37"/>
      <c r="F118" s="193" t="s">
        <v>182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143</v>
      </c>
      <c r="AU118" s="18" t="s">
        <v>82</v>
      </c>
    </row>
    <row r="119" spans="1:65" s="13" customFormat="1" ht="11.25">
      <c r="B119" s="194"/>
      <c r="C119" s="195"/>
      <c r="D119" s="187" t="s">
        <v>145</v>
      </c>
      <c r="E119" s="196" t="s">
        <v>19</v>
      </c>
      <c r="F119" s="197" t="s">
        <v>183</v>
      </c>
      <c r="G119" s="195"/>
      <c r="H119" s="198">
        <v>973.1</v>
      </c>
      <c r="I119" s="199"/>
      <c r="J119" s="195"/>
      <c r="K119" s="195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145</v>
      </c>
      <c r="AU119" s="204" t="s">
        <v>82</v>
      </c>
      <c r="AV119" s="13" t="s">
        <v>82</v>
      </c>
      <c r="AW119" s="13" t="s">
        <v>33</v>
      </c>
      <c r="AX119" s="13" t="s">
        <v>79</v>
      </c>
      <c r="AY119" s="204" t="s">
        <v>132</v>
      </c>
    </row>
    <row r="120" spans="1:65" s="2" customFormat="1" ht="16.5" customHeight="1">
      <c r="A120" s="35"/>
      <c r="B120" s="36"/>
      <c r="C120" s="174" t="s">
        <v>184</v>
      </c>
      <c r="D120" s="174" t="s">
        <v>134</v>
      </c>
      <c r="E120" s="175" t="s">
        <v>185</v>
      </c>
      <c r="F120" s="176" t="s">
        <v>186</v>
      </c>
      <c r="G120" s="177" t="s">
        <v>172</v>
      </c>
      <c r="H120" s="178">
        <v>15.166</v>
      </c>
      <c r="I120" s="179"/>
      <c r="J120" s="180">
        <f>ROUND(I120*H120,2)</f>
        <v>0</v>
      </c>
      <c r="K120" s="176" t="s">
        <v>138</v>
      </c>
      <c r="L120" s="40"/>
      <c r="M120" s="181" t="s">
        <v>19</v>
      </c>
      <c r="N120" s="182" t="s">
        <v>42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139</v>
      </c>
      <c r="AT120" s="185" t="s">
        <v>134</v>
      </c>
      <c r="AU120" s="185" t="s">
        <v>82</v>
      </c>
      <c r="AY120" s="18" t="s">
        <v>132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79</v>
      </c>
      <c r="BK120" s="186">
        <f>ROUND(I120*H120,2)</f>
        <v>0</v>
      </c>
      <c r="BL120" s="18" t="s">
        <v>139</v>
      </c>
      <c r="BM120" s="185" t="s">
        <v>187</v>
      </c>
    </row>
    <row r="121" spans="1:65" s="2" customFormat="1" ht="19.5">
      <c r="A121" s="35"/>
      <c r="B121" s="36"/>
      <c r="C121" s="37"/>
      <c r="D121" s="187" t="s">
        <v>141</v>
      </c>
      <c r="E121" s="37"/>
      <c r="F121" s="188" t="s">
        <v>188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141</v>
      </c>
      <c r="AU121" s="18" t="s">
        <v>82</v>
      </c>
    </row>
    <row r="122" spans="1:65" s="2" customFormat="1" ht="11.25">
      <c r="A122" s="35"/>
      <c r="B122" s="36"/>
      <c r="C122" s="37"/>
      <c r="D122" s="192" t="s">
        <v>143</v>
      </c>
      <c r="E122" s="37"/>
      <c r="F122" s="193" t="s">
        <v>189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143</v>
      </c>
      <c r="AU122" s="18" t="s">
        <v>82</v>
      </c>
    </row>
    <row r="123" spans="1:65" s="13" customFormat="1" ht="11.25">
      <c r="B123" s="194"/>
      <c r="C123" s="195"/>
      <c r="D123" s="187" t="s">
        <v>145</v>
      </c>
      <c r="E123" s="196" t="s">
        <v>19</v>
      </c>
      <c r="F123" s="197" t="s">
        <v>190</v>
      </c>
      <c r="G123" s="195"/>
      <c r="H123" s="198">
        <v>7.6660000000000004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145</v>
      </c>
      <c r="AU123" s="204" t="s">
        <v>82</v>
      </c>
      <c r="AV123" s="13" t="s">
        <v>82</v>
      </c>
      <c r="AW123" s="13" t="s">
        <v>33</v>
      </c>
      <c r="AX123" s="13" t="s">
        <v>71</v>
      </c>
      <c r="AY123" s="204" t="s">
        <v>132</v>
      </c>
    </row>
    <row r="124" spans="1:65" s="13" customFormat="1" ht="11.25">
      <c r="B124" s="194"/>
      <c r="C124" s="195"/>
      <c r="D124" s="187" t="s">
        <v>145</v>
      </c>
      <c r="E124" s="196" t="s">
        <v>19</v>
      </c>
      <c r="F124" s="197" t="s">
        <v>191</v>
      </c>
      <c r="G124" s="195"/>
      <c r="H124" s="198">
        <v>7.5</v>
      </c>
      <c r="I124" s="199"/>
      <c r="J124" s="195"/>
      <c r="K124" s="195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145</v>
      </c>
      <c r="AU124" s="204" t="s">
        <v>82</v>
      </c>
      <c r="AV124" s="13" t="s">
        <v>82</v>
      </c>
      <c r="AW124" s="13" t="s">
        <v>33</v>
      </c>
      <c r="AX124" s="13" t="s">
        <v>71</v>
      </c>
      <c r="AY124" s="204" t="s">
        <v>132</v>
      </c>
    </row>
    <row r="125" spans="1:65" s="2" customFormat="1" ht="21.75" customHeight="1">
      <c r="A125" s="35"/>
      <c r="B125" s="36"/>
      <c r="C125" s="174" t="s">
        <v>192</v>
      </c>
      <c r="D125" s="174" t="s">
        <v>134</v>
      </c>
      <c r="E125" s="175" t="s">
        <v>193</v>
      </c>
      <c r="F125" s="176" t="s">
        <v>194</v>
      </c>
      <c r="G125" s="177" t="s">
        <v>172</v>
      </c>
      <c r="H125" s="178">
        <v>278.85000000000002</v>
      </c>
      <c r="I125" s="179"/>
      <c r="J125" s="180">
        <f>ROUND(I125*H125,2)</f>
        <v>0</v>
      </c>
      <c r="K125" s="176" t="s">
        <v>138</v>
      </c>
      <c r="L125" s="40"/>
      <c r="M125" s="181" t="s">
        <v>19</v>
      </c>
      <c r="N125" s="182" t="s">
        <v>42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139</v>
      </c>
      <c r="AT125" s="185" t="s">
        <v>134</v>
      </c>
      <c r="AU125" s="185" t="s">
        <v>82</v>
      </c>
      <c r="AY125" s="18" t="s">
        <v>132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79</v>
      </c>
      <c r="BK125" s="186">
        <f>ROUND(I125*H125,2)</f>
        <v>0</v>
      </c>
      <c r="BL125" s="18" t="s">
        <v>139</v>
      </c>
      <c r="BM125" s="185" t="s">
        <v>195</v>
      </c>
    </row>
    <row r="126" spans="1:65" s="2" customFormat="1" ht="19.5">
      <c r="A126" s="35"/>
      <c r="B126" s="36"/>
      <c r="C126" s="37"/>
      <c r="D126" s="187" t="s">
        <v>141</v>
      </c>
      <c r="E126" s="37"/>
      <c r="F126" s="188" t="s">
        <v>196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141</v>
      </c>
      <c r="AU126" s="18" t="s">
        <v>82</v>
      </c>
    </row>
    <row r="127" spans="1:65" s="2" customFormat="1" ht="11.25">
      <c r="A127" s="35"/>
      <c r="B127" s="36"/>
      <c r="C127" s="37"/>
      <c r="D127" s="192" t="s">
        <v>143</v>
      </c>
      <c r="E127" s="37"/>
      <c r="F127" s="193" t="s">
        <v>197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143</v>
      </c>
      <c r="AU127" s="18" t="s">
        <v>82</v>
      </c>
    </row>
    <row r="128" spans="1:65" s="13" customFormat="1" ht="11.25">
      <c r="B128" s="194"/>
      <c r="C128" s="195"/>
      <c r="D128" s="187" t="s">
        <v>145</v>
      </c>
      <c r="E128" s="196" t="s">
        <v>19</v>
      </c>
      <c r="F128" s="197" t="s">
        <v>198</v>
      </c>
      <c r="G128" s="195"/>
      <c r="H128" s="198">
        <v>278.85000000000002</v>
      </c>
      <c r="I128" s="199"/>
      <c r="J128" s="195"/>
      <c r="K128" s="195"/>
      <c r="L128" s="200"/>
      <c r="M128" s="201"/>
      <c r="N128" s="202"/>
      <c r="O128" s="202"/>
      <c r="P128" s="202"/>
      <c r="Q128" s="202"/>
      <c r="R128" s="202"/>
      <c r="S128" s="202"/>
      <c r="T128" s="203"/>
      <c r="AT128" s="204" t="s">
        <v>145</v>
      </c>
      <c r="AU128" s="204" t="s">
        <v>82</v>
      </c>
      <c r="AV128" s="13" t="s">
        <v>82</v>
      </c>
      <c r="AW128" s="13" t="s">
        <v>33</v>
      </c>
      <c r="AX128" s="13" t="s">
        <v>79</v>
      </c>
      <c r="AY128" s="204" t="s">
        <v>132</v>
      </c>
    </row>
    <row r="129" spans="1:65" s="2" customFormat="1" ht="21.75" customHeight="1">
      <c r="A129" s="35"/>
      <c r="B129" s="36"/>
      <c r="C129" s="174" t="s">
        <v>199</v>
      </c>
      <c r="D129" s="174" t="s">
        <v>134</v>
      </c>
      <c r="E129" s="175" t="s">
        <v>200</v>
      </c>
      <c r="F129" s="176" t="s">
        <v>201</v>
      </c>
      <c r="G129" s="177" t="s">
        <v>172</v>
      </c>
      <c r="H129" s="178">
        <v>15.84</v>
      </c>
      <c r="I129" s="179"/>
      <c r="J129" s="180">
        <f>ROUND(I129*H129,2)</f>
        <v>0</v>
      </c>
      <c r="K129" s="176" t="s">
        <v>138</v>
      </c>
      <c r="L129" s="40"/>
      <c r="M129" s="181" t="s">
        <v>19</v>
      </c>
      <c r="N129" s="182" t="s">
        <v>42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139</v>
      </c>
      <c r="AT129" s="185" t="s">
        <v>134</v>
      </c>
      <c r="AU129" s="185" t="s">
        <v>82</v>
      </c>
      <c r="AY129" s="18" t="s">
        <v>132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79</v>
      </c>
      <c r="BK129" s="186">
        <f>ROUND(I129*H129,2)</f>
        <v>0</v>
      </c>
      <c r="BL129" s="18" t="s">
        <v>139</v>
      </c>
      <c r="BM129" s="185" t="s">
        <v>202</v>
      </c>
    </row>
    <row r="130" spans="1:65" s="2" customFormat="1" ht="19.5">
      <c r="A130" s="35"/>
      <c r="B130" s="36"/>
      <c r="C130" s="37"/>
      <c r="D130" s="187" t="s">
        <v>141</v>
      </c>
      <c r="E130" s="37"/>
      <c r="F130" s="188" t="s">
        <v>203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141</v>
      </c>
      <c r="AU130" s="18" t="s">
        <v>82</v>
      </c>
    </row>
    <row r="131" spans="1:65" s="2" customFormat="1" ht="11.25">
      <c r="A131" s="35"/>
      <c r="B131" s="36"/>
      <c r="C131" s="37"/>
      <c r="D131" s="192" t="s">
        <v>143</v>
      </c>
      <c r="E131" s="37"/>
      <c r="F131" s="193" t="s">
        <v>204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143</v>
      </c>
      <c r="AU131" s="18" t="s">
        <v>82</v>
      </c>
    </row>
    <row r="132" spans="1:65" s="13" customFormat="1" ht="11.25">
      <c r="B132" s="194"/>
      <c r="C132" s="195"/>
      <c r="D132" s="187" t="s">
        <v>145</v>
      </c>
      <c r="E132" s="196" t="s">
        <v>19</v>
      </c>
      <c r="F132" s="197" t="s">
        <v>205</v>
      </c>
      <c r="G132" s="195"/>
      <c r="H132" s="198">
        <v>15.84</v>
      </c>
      <c r="I132" s="199"/>
      <c r="J132" s="195"/>
      <c r="K132" s="195"/>
      <c r="L132" s="200"/>
      <c r="M132" s="201"/>
      <c r="N132" s="202"/>
      <c r="O132" s="202"/>
      <c r="P132" s="202"/>
      <c r="Q132" s="202"/>
      <c r="R132" s="202"/>
      <c r="S132" s="202"/>
      <c r="T132" s="203"/>
      <c r="AT132" s="204" t="s">
        <v>145</v>
      </c>
      <c r="AU132" s="204" t="s">
        <v>82</v>
      </c>
      <c r="AV132" s="13" t="s">
        <v>82</v>
      </c>
      <c r="AW132" s="13" t="s">
        <v>33</v>
      </c>
      <c r="AX132" s="13" t="s">
        <v>79</v>
      </c>
      <c r="AY132" s="204" t="s">
        <v>132</v>
      </c>
    </row>
    <row r="133" spans="1:65" s="2" customFormat="1" ht="21.75" customHeight="1">
      <c r="A133" s="35"/>
      <c r="B133" s="36"/>
      <c r="C133" s="174" t="s">
        <v>206</v>
      </c>
      <c r="D133" s="174" t="s">
        <v>134</v>
      </c>
      <c r="E133" s="175" t="s">
        <v>207</v>
      </c>
      <c r="F133" s="176" t="s">
        <v>208</v>
      </c>
      <c r="G133" s="177" t="s">
        <v>172</v>
      </c>
      <c r="H133" s="178">
        <v>986.3</v>
      </c>
      <c r="I133" s="179"/>
      <c r="J133" s="180">
        <f>ROUND(I133*H133,2)</f>
        <v>0</v>
      </c>
      <c r="K133" s="176" t="s">
        <v>138</v>
      </c>
      <c r="L133" s="40"/>
      <c r="M133" s="181" t="s">
        <v>19</v>
      </c>
      <c r="N133" s="182" t="s">
        <v>42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139</v>
      </c>
      <c r="AT133" s="185" t="s">
        <v>134</v>
      </c>
      <c r="AU133" s="185" t="s">
        <v>82</v>
      </c>
      <c r="AY133" s="18" t="s">
        <v>132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79</v>
      </c>
      <c r="BK133" s="186">
        <f>ROUND(I133*H133,2)</f>
        <v>0</v>
      </c>
      <c r="BL133" s="18" t="s">
        <v>139</v>
      </c>
      <c r="BM133" s="185" t="s">
        <v>209</v>
      </c>
    </row>
    <row r="134" spans="1:65" s="2" customFormat="1" ht="19.5">
      <c r="A134" s="35"/>
      <c r="B134" s="36"/>
      <c r="C134" s="37"/>
      <c r="D134" s="187" t="s">
        <v>141</v>
      </c>
      <c r="E134" s="37"/>
      <c r="F134" s="188" t="s">
        <v>210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141</v>
      </c>
      <c r="AU134" s="18" t="s">
        <v>82</v>
      </c>
    </row>
    <row r="135" spans="1:65" s="2" customFormat="1" ht="11.25">
      <c r="A135" s="35"/>
      <c r="B135" s="36"/>
      <c r="C135" s="37"/>
      <c r="D135" s="192" t="s">
        <v>143</v>
      </c>
      <c r="E135" s="37"/>
      <c r="F135" s="193" t="s">
        <v>211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143</v>
      </c>
      <c r="AU135" s="18" t="s">
        <v>82</v>
      </c>
    </row>
    <row r="136" spans="1:65" s="13" customFormat="1" ht="11.25">
      <c r="B136" s="194"/>
      <c r="C136" s="195"/>
      <c r="D136" s="187" t="s">
        <v>145</v>
      </c>
      <c r="E136" s="196" t="s">
        <v>19</v>
      </c>
      <c r="F136" s="197" t="s">
        <v>212</v>
      </c>
      <c r="G136" s="195"/>
      <c r="H136" s="198">
        <v>335.2</v>
      </c>
      <c r="I136" s="199"/>
      <c r="J136" s="195"/>
      <c r="K136" s="195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145</v>
      </c>
      <c r="AU136" s="204" t="s">
        <v>82</v>
      </c>
      <c r="AV136" s="13" t="s">
        <v>82</v>
      </c>
      <c r="AW136" s="13" t="s">
        <v>33</v>
      </c>
      <c r="AX136" s="13" t="s">
        <v>71</v>
      </c>
      <c r="AY136" s="204" t="s">
        <v>132</v>
      </c>
    </row>
    <row r="137" spans="1:65" s="13" customFormat="1" ht="11.25">
      <c r="B137" s="194"/>
      <c r="C137" s="195"/>
      <c r="D137" s="187" t="s">
        <v>145</v>
      </c>
      <c r="E137" s="196" t="s">
        <v>19</v>
      </c>
      <c r="F137" s="197" t="s">
        <v>213</v>
      </c>
      <c r="G137" s="195"/>
      <c r="H137" s="198">
        <v>651.1</v>
      </c>
      <c r="I137" s="199"/>
      <c r="J137" s="195"/>
      <c r="K137" s="195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145</v>
      </c>
      <c r="AU137" s="204" t="s">
        <v>82</v>
      </c>
      <c r="AV137" s="13" t="s">
        <v>82</v>
      </c>
      <c r="AW137" s="13" t="s">
        <v>33</v>
      </c>
      <c r="AX137" s="13" t="s">
        <v>71</v>
      </c>
      <c r="AY137" s="204" t="s">
        <v>132</v>
      </c>
    </row>
    <row r="138" spans="1:65" s="2" customFormat="1" ht="21.75" customHeight="1">
      <c r="A138" s="35"/>
      <c r="B138" s="36"/>
      <c r="C138" s="174" t="s">
        <v>214</v>
      </c>
      <c r="D138" s="174" t="s">
        <v>134</v>
      </c>
      <c r="E138" s="175" t="s">
        <v>215</v>
      </c>
      <c r="F138" s="176" t="s">
        <v>216</v>
      </c>
      <c r="G138" s="177" t="s">
        <v>172</v>
      </c>
      <c r="H138" s="178">
        <v>973.1</v>
      </c>
      <c r="I138" s="179"/>
      <c r="J138" s="180">
        <f>ROUND(I138*H138,2)</f>
        <v>0</v>
      </c>
      <c r="K138" s="176" t="s">
        <v>138</v>
      </c>
      <c r="L138" s="40"/>
      <c r="M138" s="181" t="s">
        <v>19</v>
      </c>
      <c r="N138" s="182" t="s">
        <v>42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139</v>
      </c>
      <c r="AT138" s="185" t="s">
        <v>134</v>
      </c>
      <c r="AU138" s="185" t="s">
        <v>82</v>
      </c>
      <c r="AY138" s="18" t="s">
        <v>132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79</v>
      </c>
      <c r="BK138" s="186">
        <f>ROUND(I138*H138,2)</f>
        <v>0</v>
      </c>
      <c r="BL138" s="18" t="s">
        <v>139</v>
      </c>
      <c r="BM138" s="185" t="s">
        <v>217</v>
      </c>
    </row>
    <row r="139" spans="1:65" s="2" customFormat="1" ht="19.5">
      <c r="A139" s="35"/>
      <c r="B139" s="36"/>
      <c r="C139" s="37"/>
      <c r="D139" s="187" t="s">
        <v>141</v>
      </c>
      <c r="E139" s="37"/>
      <c r="F139" s="188" t="s">
        <v>218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141</v>
      </c>
      <c r="AU139" s="18" t="s">
        <v>82</v>
      </c>
    </row>
    <row r="140" spans="1:65" s="2" customFormat="1" ht="11.25">
      <c r="A140" s="35"/>
      <c r="B140" s="36"/>
      <c r="C140" s="37"/>
      <c r="D140" s="192" t="s">
        <v>143</v>
      </c>
      <c r="E140" s="37"/>
      <c r="F140" s="193" t="s">
        <v>219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143</v>
      </c>
      <c r="AU140" s="18" t="s">
        <v>82</v>
      </c>
    </row>
    <row r="141" spans="1:65" s="13" customFormat="1" ht="11.25">
      <c r="B141" s="194"/>
      <c r="C141" s="195"/>
      <c r="D141" s="187" t="s">
        <v>145</v>
      </c>
      <c r="E141" s="196" t="s">
        <v>19</v>
      </c>
      <c r="F141" s="197" t="s">
        <v>220</v>
      </c>
      <c r="G141" s="195"/>
      <c r="H141" s="198">
        <v>973.1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145</v>
      </c>
      <c r="AU141" s="204" t="s">
        <v>82</v>
      </c>
      <c r="AV141" s="13" t="s">
        <v>82</v>
      </c>
      <c r="AW141" s="13" t="s">
        <v>33</v>
      </c>
      <c r="AX141" s="13" t="s">
        <v>79</v>
      </c>
      <c r="AY141" s="204" t="s">
        <v>132</v>
      </c>
    </row>
    <row r="142" spans="1:65" s="2" customFormat="1" ht="24.2" customHeight="1">
      <c r="A142" s="35"/>
      <c r="B142" s="36"/>
      <c r="C142" s="174" t="s">
        <v>8</v>
      </c>
      <c r="D142" s="174" t="s">
        <v>134</v>
      </c>
      <c r="E142" s="175" t="s">
        <v>221</v>
      </c>
      <c r="F142" s="176" t="s">
        <v>222</v>
      </c>
      <c r="G142" s="177" t="s">
        <v>172</v>
      </c>
      <c r="H142" s="178">
        <v>11677.2</v>
      </c>
      <c r="I142" s="179"/>
      <c r="J142" s="180">
        <f>ROUND(I142*H142,2)</f>
        <v>0</v>
      </c>
      <c r="K142" s="176" t="s">
        <v>138</v>
      </c>
      <c r="L142" s="40"/>
      <c r="M142" s="181" t="s">
        <v>19</v>
      </c>
      <c r="N142" s="182" t="s">
        <v>42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139</v>
      </c>
      <c r="AT142" s="185" t="s">
        <v>134</v>
      </c>
      <c r="AU142" s="185" t="s">
        <v>82</v>
      </c>
      <c r="AY142" s="18" t="s">
        <v>132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79</v>
      </c>
      <c r="BK142" s="186">
        <f>ROUND(I142*H142,2)</f>
        <v>0</v>
      </c>
      <c r="BL142" s="18" t="s">
        <v>139</v>
      </c>
      <c r="BM142" s="185" t="s">
        <v>223</v>
      </c>
    </row>
    <row r="143" spans="1:65" s="2" customFormat="1" ht="19.5">
      <c r="A143" s="35"/>
      <c r="B143" s="36"/>
      <c r="C143" s="37"/>
      <c r="D143" s="187" t="s">
        <v>141</v>
      </c>
      <c r="E143" s="37"/>
      <c r="F143" s="188" t="s">
        <v>224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141</v>
      </c>
      <c r="AU143" s="18" t="s">
        <v>82</v>
      </c>
    </row>
    <row r="144" spans="1:65" s="2" customFormat="1" ht="11.25">
      <c r="A144" s="35"/>
      <c r="B144" s="36"/>
      <c r="C144" s="37"/>
      <c r="D144" s="192" t="s">
        <v>143</v>
      </c>
      <c r="E144" s="37"/>
      <c r="F144" s="193" t="s">
        <v>225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143</v>
      </c>
      <c r="AU144" s="18" t="s">
        <v>82</v>
      </c>
    </row>
    <row r="145" spans="1:65" s="13" customFormat="1" ht="11.25">
      <c r="B145" s="194"/>
      <c r="C145" s="195"/>
      <c r="D145" s="187" t="s">
        <v>145</v>
      </c>
      <c r="E145" s="196" t="s">
        <v>19</v>
      </c>
      <c r="F145" s="197" t="s">
        <v>226</v>
      </c>
      <c r="G145" s="195"/>
      <c r="H145" s="198">
        <v>11677.2</v>
      </c>
      <c r="I145" s="199"/>
      <c r="J145" s="195"/>
      <c r="K145" s="195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145</v>
      </c>
      <c r="AU145" s="204" t="s">
        <v>82</v>
      </c>
      <c r="AV145" s="13" t="s">
        <v>82</v>
      </c>
      <c r="AW145" s="13" t="s">
        <v>33</v>
      </c>
      <c r="AX145" s="13" t="s">
        <v>79</v>
      </c>
      <c r="AY145" s="204" t="s">
        <v>132</v>
      </c>
    </row>
    <row r="146" spans="1:65" s="2" customFormat="1" ht="16.5" customHeight="1">
      <c r="A146" s="35"/>
      <c r="B146" s="36"/>
      <c r="C146" s="174" t="s">
        <v>227</v>
      </c>
      <c r="D146" s="174" t="s">
        <v>134</v>
      </c>
      <c r="E146" s="175" t="s">
        <v>228</v>
      </c>
      <c r="F146" s="176" t="s">
        <v>229</v>
      </c>
      <c r="G146" s="177" t="s">
        <v>172</v>
      </c>
      <c r="H146" s="178">
        <v>5.2</v>
      </c>
      <c r="I146" s="179"/>
      <c r="J146" s="180">
        <f>ROUND(I146*H146,2)</f>
        <v>0</v>
      </c>
      <c r="K146" s="176" t="s">
        <v>138</v>
      </c>
      <c r="L146" s="40"/>
      <c r="M146" s="181" t="s">
        <v>19</v>
      </c>
      <c r="N146" s="182" t="s">
        <v>42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139</v>
      </c>
      <c r="AT146" s="185" t="s">
        <v>134</v>
      </c>
      <c r="AU146" s="185" t="s">
        <v>82</v>
      </c>
      <c r="AY146" s="18" t="s">
        <v>132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79</v>
      </c>
      <c r="BK146" s="186">
        <f>ROUND(I146*H146,2)</f>
        <v>0</v>
      </c>
      <c r="BL146" s="18" t="s">
        <v>139</v>
      </c>
      <c r="BM146" s="185" t="s">
        <v>230</v>
      </c>
    </row>
    <row r="147" spans="1:65" s="2" customFormat="1" ht="19.5">
      <c r="A147" s="35"/>
      <c r="B147" s="36"/>
      <c r="C147" s="37"/>
      <c r="D147" s="187" t="s">
        <v>141</v>
      </c>
      <c r="E147" s="37"/>
      <c r="F147" s="188" t="s">
        <v>231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141</v>
      </c>
      <c r="AU147" s="18" t="s">
        <v>82</v>
      </c>
    </row>
    <row r="148" spans="1:65" s="2" customFormat="1" ht="11.25">
      <c r="A148" s="35"/>
      <c r="B148" s="36"/>
      <c r="C148" s="37"/>
      <c r="D148" s="192" t="s">
        <v>143</v>
      </c>
      <c r="E148" s="37"/>
      <c r="F148" s="193" t="s">
        <v>232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143</v>
      </c>
      <c r="AU148" s="18" t="s">
        <v>82</v>
      </c>
    </row>
    <row r="149" spans="1:65" s="13" customFormat="1" ht="11.25">
      <c r="B149" s="194"/>
      <c r="C149" s="195"/>
      <c r="D149" s="187" t="s">
        <v>145</v>
      </c>
      <c r="E149" s="196" t="s">
        <v>19</v>
      </c>
      <c r="F149" s="197" t="s">
        <v>233</v>
      </c>
      <c r="G149" s="195"/>
      <c r="H149" s="198">
        <v>5.2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145</v>
      </c>
      <c r="AU149" s="204" t="s">
        <v>82</v>
      </c>
      <c r="AV149" s="13" t="s">
        <v>82</v>
      </c>
      <c r="AW149" s="13" t="s">
        <v>33</v>
      </c>
      <c r="AX149" s="13" t="s">
        <v>79</v>
      </c>
      <c r="AY149" s="204" t="s">
        <v>132</v>
      </c>
    </row>
    <row r="150" spans="1:65" s="2" customFormat="1" ht="16.5" customHeight="1">
      <c r="A150" s="35"/>
      <c r="B150" s="36"/>
      <c r="C150" s="174" t="s">
        <v>234</v>
      </c>
      <c r="D150" s="174" t="s">
        <v>134</v>
      </c>
      <c r="E150" s="175" t="s">
        <v>235</v>
      </c>
      <c r="F150" s="176" t="s">
        <v>236</v>
      </c>
      <c r="G150" s="177" t="s">
        <v>172</v>
      </c>
      <c r="H150" s="178">
        <v>719.4</v>
      </c>
      <c r="I150" s="179"/>
      <c r="J150" s="180">
        <f>ROUND(I150*H150,2)</f>
        <v>0</v>
      </c>
      <c r="K150" s="176" t="s">
        <v>138</v>
      </c>
      <c r="L150" s="40"/>
      <c r="M150" s="181" t="s">
        <v>19</v>
      </c>
      <c r="N150" s="182" t="s">
        <v>42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139</v>
      </c>
      <c r="AT150" s="185" t="s">
        <v>134</v>
      </c>
      <c r="AU150" s="185" t="s">
        <v>82</v>
      </c>
      <c r="AY150" s="18" t="s">
        <v>132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79</v>
      </c>
      <c r="BK150" s="186">
        <f>ROUND(I150*H150,2)</f>
        <v>0</v>
      </c>
      <c r="BL150" s="18" t="s">
        <v>139</v>
      </c>
      <c r="BM150" s="185" t="s">
        <v>237</v>
      </c>
    </row>
    <row r="151" spans="1:65" s="2" customFormat="1" ht="19.5">
      <c r="A151" s="35"/>
      <c r="B151" s="36"/>
      <c r="C151" s="37"/>
      <c r="D151" s="187" t="s">
        <v>141</v>
      </c>
      <c r="E151" s="37"/>
      <c r="F151" s="188" t="s">
        <v>238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141</v>
      </c>
      <c r="AU151" s="18" t="s">
        <v>82</v>
      </c>
    </row>
    <row r="152" spans="1:65" s="2" customFormat="1" ht="11.25">
      <c r="A152" s="35"/>
      <c r="B152" s="36"/>
      <c r="C152" s="37"/>
      <c r="D152" s="192" t="s">
        <v>143</v>
      </c>
      <c r="E152" s="37"/>
      <c r="F152" s="193" t="s">
        <v>239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143</v>
      </c>
      <c r="AU152" s="18" t="s">
        <v>82</v>
      </c>
    </row>
    <row r="153" spans="1:65" s="13" customFormat="1" ht="11.25">
      <c r="B153" s="194"/>
      <c r="C153" s="195"/>
      <c r="D153" s="187" t="s">
        <v>145</v>
      </c>
      <c r="E153" s="196" t="s">
        <v>19</v>
      </c>
      <c r="F153" s="197" t="s">
        <v>240</v>
      </c>
      <c r="G153" s="195"/>
      <c r="H153" s="198">
        <v>68.3</v>
      </c>
      <c r="I153" s="199"/>
      <c r="J153" s="195"/>
      <c r="K153" s="195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145</v>
      </c>
      <c r="AU153" s="204" t="s">
        <v>82</v>
      </c>
      <c r="AV153" s="13" t="s">
        <v>82</v>
      </c>
      <c r="AW153" s="13" t="s">
        <v>33</v>
      </c>
      <c r="AX153" s="13" t="s">
        <v>71</v>
      </c>
      <c r="AY153" s="204" t="s">
        <v>132</v>
      </c>
    </row>
    <row r="154" spans="1:65" s="13" customFormat="1" ht="11.25">
      <c r="B154" s="194"/>
      <c r="C154" s="195"/>
      <c r="D154" s="187" t="s">
        <v>145</v>
      </c>
      <c r="E154" s="196" t="s">
        <v>19</v>
      </c>
      <c r="F154" s="197" t="s">
        <v>241</v>
      </c>
      <c r="G154" s="195"/>
      <c r="H154" s="198">
        <v>651.1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145</v>
      </c>
      <c r="AU154" s="204" t="s">
        <v>82</v>
      </c>
      <c r="AV154" s="13" t="s">
        <v>82</v>
      </c>
      <c r="AW154" s="13" t="s">
        <v>33</v>
      </c>
      <c r="AX154" s="13" t="s">
        <v>71</v>
      </c>
      <c r="AY154" s="204" t="s">
        <v>132</v>
      </c>
    </row>
    <row r="155" spans="1:65" s="2" customFormat="1" ht="16.5" customHeight="1">
      <c r="A155" s="35"/>
      <c r="B155" s="36"/>
      <c r="C155" s="174" t="s">
        <v>242</v>
      </c>
      <c r="D155" s="174" t="s">
        <v>134</v>
      </c>
      <c r="E155" s="175" t="s">
        <v>243</v>
      </c>
      <c r="F155" s="176" t="s">
        <v>244</v>
      </c>
      <c r="G155" s="177" t="s">
        <v>245</v>
      </c>
      <c r="H155" s="178">
        <v>1654.27</v>
      </c>
      <c r="I155" s="179"/>
      <c r="J155" s="180">
        <f>ROUND(I155*H155,2)</f>
        <v>0</v>
      </c>
      <c r="K155" s="176" t="s">
        <v>19</v>
      </c>
      <c r="L155" s="40"/>
      <c r="M155" s="181" t="s">
        <v>19</v>
      </c>
      <c r="N155" s="182" t="s">
        <v>42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139</v>
      </c>
      <c r="AT155" s="185" t="s">
        <v>134</v>
      </c>
      <c r="AU155" s="185" t="s">
        <v>82</v>
      </c>
      <c r="AY155" s="18" t="s">
        <v>132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79</v>
      </c>
      <c r="BK155" s="186">
        <f>ROUND(I155*H155,2)</f>
        <v>0</v>
      </c>
      <c r="BL155" s="18" t="s">
        <v>139</v>
      </c>
      <c r="BM155" s="185" t="s">
        <v>246</v>
      </c>
    </row>
    <row r="156" spans="1:65" s="2" customFormat="1" ht="11.25">
      <c r="A156" s="35"/>
      <c r="B156" s="36"/>
      <c r="C156" s="37"/>
      <c r="D156" s="187" t="s">
        <v>141</v>
      </c>
      <c r="E156" s="37"/>
      <c r="F156" s="188" t="s">
        <v>244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141</v>
      </c>
      <c r="AU156" s="18" t="s">
        <v>82</v>
      </c>
    </row>
    <row r="157" spans="1:65" s="13" customFormat="1" ht="11.25">
      <c r="B157" s="194"/>
      <c r="C157" s="195"/>
      <c r="D157" s="187" t="s">
        <v>145</v>
      </c>
      <c r="E157" s="196" t="s">
        <v>19</v>
      </c>
      <c r="F157" s="197" t="s">
        <v>247</v>
      </c>
      <c r="G157" s="195"/>
      <c r="H157" s="198">
        <v>1654.27</v>
      </c>
      <c r="I157" s="199"/>
      <c r="J157" s="195"/>
      <c r="K157" s="195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145</v>
      </c>
      <c r="AU157" s="204" t="s">
        <v>82</v>
      </c>
      <c r="AV157" s="13" t="s">
        <v>82</v>
      </c>
      <c r="AW157" s="13" t="s">
        <v>33</v>
      </c>
      <c r="AX157" s="13" t="s">
        <v>79</v>
      </c>
      <c r="AY157" s="204" t="s">
        <v>132</v>
      </c>
    </row>
    <row r="158" spans="1:65" s="2" customFormat="1" ht="16.5" customHeight="1">
      <c r="A158" s="35"/>
      <c r="B158" s="36"/>
      <c r="C158" s="174" t="s">
        <v>248</v>
      </c>
      <c r="D158" s="174" t="s">
        <v>134</v>
      </c>
      <c r="E158" s="175" t="s">
        <v>249</v>
      </c>
      <c r="F158" s="176" t="s">
        <v>250</v>
      </c>
      <c r="G158" s="177" t="s">
        <v>245</v>
      </c>
      <c r="H158" s="178">
        <v>1171.98</v>
      </c>
      <c r="I158" s="179"/>
      <c r="J158" s="180">
        <f>ROUND(I158*H158,2)</f>
        <v>0</v>
      </c>
      <c r="K158" s="176" t="s">
        <v>19</v>
      </c>
      <c r="L158" s="40"/>
      <c r="M158" s="181" t="s">
        <v>19</v>
      </c>
      <c r="N158" s="182" t="s">
        <v>42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139</v>
      </c>
      <c r="AT158" s="185" t="s">
        <v>134</v>
      </c>
      <c r="AU158" s="185" t="s">
        <v>82</v>
      </c>
      <c r="AY158" s="18" t="s">
        <v>132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79</v>
      </c>
      <c r="BK158" s="186">
        <f>ROUND(I158*H158,2)</f>
        <v>0</v>
      </c>
      <c r="BL158" s="18" t="s">
        <v>139</v>
      </c>
      <c r="BM158" s="185" t="s">
        <v>251</v>
      </c>
    </row>
    <row r="159" spans="1:65" s="2" customFormat="1" ht="11.25">
      <c r="A159" s="35"/>
      <c r="B159" s="36"/>
      <c r="C159" s="37"/>
      <c r="D159" s="187" t="s">
        <v>141</v>
      </c>
      <c r="E159" s="37"/>
      <c r="F159" s="188" t="s">
        <v>250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141</v>
      </c>
      <c r="AU159" s="18" t="s">
        <v>82</v>
      </c>
    </row>
    <row r="160" spans="1:65" s="13" customFormat="1" ht="11.25">
      <c r="B160" s="194"/>
      <c r="C160" s="195"/>
      <c r="D160" s="187" t="s">
        <v>145</v>
      </c>
      <c r="E160" s="196" t="s">
        <v>19</v>
      </c>
      <c r="F160" s="197" t="s">
        <v>252</v>
      </c>
      <c r="G160" s="195"/>
      <c r="H160" s="198">
        <v>1171.98</v>
      </c>
      <c r="I160" s="199"/>
      <c r="J160" s="195"/>
      <c r="K160" s="195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145</v>
      </c>
      <c r="AU160" s="204" t="s">
        <v>82</v>
      </c>
      <c r="AV160" s="13" t="s">
        <v>82</v>
      </c>
      <c r="AW160" s="13" t="s">
        <v>33</v>
      </c>
      <c r="AX160" s="13" t="s">
        <v>79</v>
      </c>
      <c r="AY160" s="204" t="s">
        <v>132</v>
      </c>
    </row>
    <row r="161" spans="1:65" s="2" customFormat="1" ht="16.5" customHeight="1">
      <c r="A161" s="35"/>
      <c r="B161" s="36"/>
      <c r="C161" s="174" t="s">
        <v>253</v>
      </c>
      <c r="D161" s="174" t="s">
        <v>134</v>
      </c>
      <c r="E161" s="175" t="s">
        <v>254</v>
      </c>
      <c r="F161" s="176" t="s">
        <v>255</v>
      </c>
      <c r="G161" s="177" t="s">
        <v>172</v>
      </c>
      <c r="H161" s="178">
        <v>335.2</v>
      </c>
      <c r="I161" s="179"/>
      <c r="J161" s="180">
        <f>ROUND(I161*H161,2)</f>
        <v>0</v>
      </c>
      <c r="K161" s="176" t="s">
        <v>138</v>
      </c>
      <c r="L161" s="40"/>
      <c r="M161" s="181" t="s">
        <v>19</v>
      </c>
      <c r="N161" s="182" t="s">
        <v>42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139</v>
      </c>
      <c r="AT161" s="185" t="s">
        <v>134</v>
      </c>
      <c r="AU161" s="185" t="s">
        <v>82</v>
      </c>
      <c r="AY161" s="18" t="s">
        <v>132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79</v>
      </c>
      <c r="BK161" s="186">
        <f>ROUND(I161*H161,2)</f>
        <v>0</v>
      </c>
      <c r="BL161" s="18" t="s">
        <v>139</v>
      </c>
      <c r="BM161" s="185" t="s">
        <v>256</v>
      </c>
    </row>
    <row r="162" spans="1:65" s="2" customFormat="1" ht="19.5">
      <c r="A162" s="35"/>
      <c r="B162" s="36"/>
      <c r="C162" s="37"/>
      <c r="D162" s="187" t="s">
        <v>141</v>
      </c>
      <c r="E162" s="37"/>
      <c r="F162" s="188" t="s">
        <v>257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141</v>
      </c>
      <c r="AU162" s="18" t="s">
        <v>82</v>
      </c>
    </row>
    <row r="163" spans="1:65" s="2" customFormat="1" ht="11.25">
      <c r="A163" s="35"/>
      <c r="B163" s="36"/>
      <c r="C163" s="37"/>
      <c r="D163" s="192" t="s">
        <v>143</v>
      </c>
      <c r="E163" s="37"/>
      <c r="F163" s="193" t="s">
        <v>258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143</v>
      </c>
      <c r="AU163" s="18" t="s">
        <v>82</v>
      </c>
    </row>
    <row r="164" spans="1:65" s="13" customFormat="1" ht="11.25">
      <c r="B164" s="194"/>
      <c r="C164" s="195"/>
      <c r="D164" s="187" t="s">
        <v>145</v>
      </c>
      <c r="E164" s="196" t="s">
        <v>19</v>
      </c>
      <c r="F164" s="197" t="s">
        <v>212</v>
      </c>
      <c r="G164" s="195"/>
      <c r="H164" s="198">
        <v>335.2</v>
      </c>
      <c r="I164" s="199"/>
      <c r="J164" s="195"/>
      <c r="K164" s="195"/>
      <c r="L164" s="200"/>
      <c r="M164" s="201"/>
      <c r="N164" s="202"/>
      <c r="O164" s="202"/>
      <c r="P164" s="202"/>
      <c r="Q164" s="202"/>
      <c r="R164" s="202"/>
      <c r="S164" s="202"/>
      <c r="T164" s="203"/>
      <c r="AT164" s="204" t="s">
        <v>145</v>
      </c>
      <c r="AU164" s="204" t="s">
        <v>82</v>
      </c>
      <c r="AV164" s="13" t="s">
        <v>82</v>
      </c>
      <c r="AW164" s="13" t="s">
        <v>33</v>
      </c>
      <c r="AX164" s="13" t="s">
        <v>79</v>
      </c>
      <c r="AY164" s="204" t="s">
        <v>132</v>
      </c>
    </row>
    <row r="165" spans="1:65" s="2" customFormat="1" ht="16.5" customHeight="1">
      <c r="A165" s="35"/>
      <c r="B165" s="36"/>
      <c r="C165" s="174" t="s">
        <v>259</v>
      </c>
      <c r="D165" s="174" t="s">
        <v>134</v>
      </c>
      <c r="E165" s="175" t="s">
        <v>260</v>
      </c>
      <c r="F165" s="176" t="s">
        <v>261</v>
      </c>
      <c r="G165" s="177" t="s">
        <v>172</v>
      </c>
      <c r="H165" s="178">
        <v>973.1</v>
      </c>
      <c r="I165" s="179"/>
      <c r="J165" s="180">
        <f>ROUND(I165*H165,2)</f>
        <v>0</v>
      </c>
      <c r="K165" s="176" t="s">
        <v>138</v>
      </c>
      <c r="L165" s="40"/>
      <c r="M165" s="181" t="s">
        <v>19</v>
      </c>
      <c r="N165" s="182" t="s">
        <v>42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139</v>
      </c>
      <c r="AT165" s="185" t="s">
        <v>134</v>
      </c>
      <c r="AU165" s="185" t="s">
        <v>82</v>
      </c>
      <c r="AY165" s="18" t="s">
        <v>132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79</v>
      </c>
      <c r="BK165" s="186">
        <f>ROUND(I165*H165,2)</f>
        <v>0</v>
      </c>
      <c r="BL165" s="18" t="s">
        <v>139</v>
      </c>
      <c r="BM165" s="185" t="s">
        <v>262</v>
      </c>
    </row>
    <row r="166" spans="1:65" s="2" customFormat="1" ht="11.25">
      <c r="A166" s="35"/>
      <c r="B166" s="36"/>
      <c r="C166" s="37"/>
      <c r="D166" s="187" t="s">
        <v>141</v>
      </c>
      <c r="E166" s="37"/>
      <c r="F166" s="188" t="s">
        <v>263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141</v>
      </c>
      <c r="AU166" s="18" t="s">
        <v>82</v>
      </c>
    </row>
    <row r="167" spans="1:65" s="2" customFormat="1" ht="11.25">
      <c r="A167" s="35"/>
      <c r="B167" s="36"/>
      <c r="C167" s="37"/>
      <c r="D167" s="192" t="s">
        <v>143</v>
      </c>
      <c r="E167" s="37"/>
      <c r="F167" s="193" t="s">
        <v>264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143</v>
      </c>
      <c r="AU167" s="18" t="s">
        <v>82</v>
      </c>
    </row>
    <row r="168" spans="1:65" s="13" customFormat="1" ht="11.25">
      <c r="B168" s="194"/>
      <c r="C168" s="195"/>
      <c r="D168" s="187" t="s">
        <v>145</v>
      </c>
      <c r="E168" s="196" t="s">
        <v>19</v>
      </c>
      <c r="F168" s="197" t="s">
        <v>220</v>
      </c>
      <c r="G168" s="195"/>
      <c r="H168" s="198">
        <v>973.1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145</v>
      </c>
      <c r="AU168" s="204" t="s">
        <v>82</v>
      </c>
      <c r="AV168" s="13" t="s">
        <v>82</v>
      </c>
      <c r="AW168" s="13" t="s">
        <v>33</v>
      </c>
      <c r="AX168" s="13" t="s">
        <v>79</v>
      </c>
      <c r="AY168" s="204" t="s">
        <v>132</v>
      </c>
    </row>
    <row r="169" spans="1:65" s="2" customFormat="1" ht="16.5" customHeight="1">
      <c r="A169" s="35"/>
      <c r="B169" s="36"/>
      <c r="C169" s="174" t="s">
        <v>265</v>
      </c>
      <c r="D169" s="174" t="s">
        <v>134</v>
      </c>
      <c r="E169" s="175" t="s">
        <v>266</v>
      </c>
      <c r="F169" s="176" t="s">
        <v>267</v>
      </c>
      <c r="G169" s="177" t="s">
        <v>172</v>
      </c>
      <c r="H169" s="178">
        <v>2.4990000000000001</v>
      </c>
      <c r="I169" s="179"/>
      <c r="J169" s="180">
        <f>ROUND(I169*H169,2)</f>
        <v>0</v>
      </c>
      <c r="K169" s="176" t="s">
        <v>138</v>
      </c>
      <c r="L169" s="40"/>
      <c r="M169" s="181" t="s">
        <v>19</v>
      </c>
      <c r="N169" s="182" t="s">
        <v>42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139</v>
      </c>
      <c r="AT169" s="185" t="s">
        <v>134</v>
      </c>
      <c r="AU169" s="185" t="s">
        <v>82</v>
      </c>
      <c r="AY169" s="18" t="s">
        <v>132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79</v>
      </c>
      <c r="BK169" s="186">
        <f>ROUND(I169*H169,2)</f>
        <v>0</v>
      </c>
      <c r="BL169" s="18" t="s">
        <v>139</v>
      </c>
      <c r="BM169" s="185" t="s">
        <v>268</v>
      </c>
    </row>
    <row r="170" spans="1:65" s="2" customFormat="1" ht="19.5">
      <c r="A170" s="35"/>
      <c r="B170" s="36"/>
      <c r="C170" s="37"/>
      <c r="D170" s="187" t="s">
        <v>141</v>
      </c>
      <c r="E170" s="37"/>
      <c r="F170" s="188" t="s">
        <v>269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141</v>
      </c>
      <c r="AU170" s="18" t="s">
        <v>82</v>
      </c>
    </row>
    <row r="171" spans="1:65" s="2" customFormat="1" ht="11.25">
      <c r="A171" s="35"/>
      <c r="B171" s="36"/>
      <c r="C171" s="37"/>
      <c r="D171" s="192" t="s">
        <v>143</v>
      </c>
      <c r="E171" s="37"/>
      <c r="F171" s="193" t="s">
        <v>270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143</v>
      </c>
      <c r="AU171" s="18" t="s">
        <v>82</v>
      </c>
    </row>
    <row r="172" spans="1:65" s="13" customFormat="1" ht="11.25">
      <c r="B172" s="194"/>
      <c r="C172" s="195"/>
      <c r="D172" s="187" t="s">
        <v>145</v>
      </c>
      <c r="E172" s="196" t="s">
        <v>19</v>
      </c>
      <c r="F172" s="197" t="s">
        <v>271</v>
      </c>
      <c r="G172" s="195"/>
      <c r="H172" s="198">
        <v>2.4990000000000001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145</v>
      </c>
      <c r="AU172" s="204" t="s">
        <v>82</v>
      </c>
      <c r="AV172" s="13" t="s">
        <v>82</v>
      </c>
      <c r="AW172" s="13" t="s">
        <v>33</v>
      </c>
      <c r="AX172" s="13" t="s">
        <v>79</v>
      </c>
      <c r="AY172" s="204" t="s">
        <v>132</v>
      </c>
    </row>
    <row r="173" spans="1:65" s="2" customFormat="1" ht="16.5" customHeight="1">
      <c r="A173" s="35"/>
      <c r="B173" s="36"/>
      <c r="C173" s="174" t="s">
        <v>272</v>
      </c>
      <c r="D173" s="174" t="s">
        <v>134</v>
      </c>
      <c r="E173" s="175" t="s">
        <v>273</v>
      </c>
      <c r="F173" s="176" t="s">
        <v>274</v>
      </c>
      <c r="G173" s="177" t="s">
        <v>137</v>
      </c>
      <c r="H173" s="178">
        <v>5284.8</v>
      </c>
      <c r="I173" s="179"/>
      <c r="J173" s="180">
        <f>ROUND(I173*H173,2)</f>
        <v>0</v>
      </c>
      <c r="K173" s="176" t="s">
        <v>138</v>
      </c>
      <c r="L173" s="40"/>
      <c r="M173" s="181" t="s">
        <v>19</v>
      </c>
      <c r="N173" s="182" t="s">
        <v>42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139</v>
      </c>
      <c r="AT173" s="185" t="s">
        <v>134</v>
      </c>
      <c r="AU173" s="185" t="s">
        <v>82</v>
      </c>
      <c r="AY173" s="18" t="s">
        <v>132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79</v>
      </c>
      <c r="BK173" s="186">
        <f>ROUND(I173*H173,2)</f>
        <v>0</v>
      </c>
      <c r="BL173" s="18" t="s">
        <v>139</v>
      </c>
      <c r="BM173" s="185" t="s">
        <v>275</v>
      </c>
    </row>
    <row r="174" spans="1:65" s="2" customFormat="1" ht="11.25">
      <c r="A174" s="35"/>
      <c r="B174" s="36"/>
      <c r="C174" s="37"/>
      <c r="D174" s="187" t="s">
        <v>141</v>
      </c>
      <c r="E174" s="37"/>
      <c r="F174" s="188" t="s">
        <v>276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141</v>
      </c>
      <c r="AU174" s="18" t="s">
        <v>82</v>
      </c>
    </row>
    <row r="175" spans="1:65" s="2" customFormat="1" ht="11.25">
      <c r="A175" s="35"/>
      <c r="B175" s="36"/>
      <c r="C175" s="37"/>
      <c r="D175" s="192" t="s">
        <v>143</v>
      </c>
      <c r="E175" s="37"/>
      <c r="F175" s="193" t="s">
        <v>277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143</v>
      </c>
      <c r="AU175" s="18" t="s">
        <v>82</v>
      </c>
    </row>
    <row r="176" spans="1:65" s="13" customFormat="1" ht="11.25">
      <c r="B176" s="194"/>
      <c r="C176" s="195"/>
      <c r="D176" s="187" t="s">
        <v>145</v>
      </c>
      <c r="E176" s="196" t="s">
        <v>19</v>
      </c>
      <c r="F176" s="197" t="s">
        <v>278</v>
      </c>
      <c r="G176" s="195"/>
      <c r="H176" s="198">
        <v>4775.8</v>
      </c>
      <c r="I176" s="199"/>
      <c r="J176" s="195"/>
      <c r="K176" s="195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145</v>
      </c>
      <c r="AU176" s="204" t="s">
        <v>82</v>
      </c>
      <c r="AV176" s="13" t="s">
        <v>82</v>
      </c>
      <c r="AW176" s="13" t="s">
        <v>33</v>
      </c>
      <c r="AX176" s="13" t="s">
        <v>71</v>
      </c>
      <c r="AY176" s="204" t="s">
        <v>132</v>
      </c>
    </row>
    <row r="177" spans="1:65" s="14" customFormat="1" ht="11.25">
      <c r="B177" s="206"/>
      <c r="C177" s="207"/>
      <c r="D177" s="187" t="s">
        <v>145</v>
      </c>
      <c r="E177" s="208" t="s">
        <v>19</v>
      </c>
      <c r="F177" s="209" t="s">
        <v>279</v>
      </c>
      <c r="G177" s="207"/>
      <c r="H177" s="208" t="s">
        <v>19</v>
      </c>
      <c r="I177" s="210"/>
      <c r="J177" s="207"/>
      <c r="K177" s="207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145</v>
      </c>
      <c r="AU177" s="215" t="s">
        <v>82</v>
      </c>
      <c r="AV177" s="14" t="s">
        <v>79</v>
      </c>
      <c r="AW177" s="14" t="s">
        <v>33</v>
      </c>
      <c r="AX177" s="14" t="s">
        <v>71</v>
      </c>
      <c r="AY177" s="215" t="s">
        <v>132</v>
      </c>
    </row>
    <row r="178" spans="1:65" s="13" customFormat="1" ht="11.25">
      <c r="B178" s="194"/>
      <c r="C178" s="195"/>
      <c r="D178" s="187" t="s">
        <v>145</v>
      </c>
      <c r="E178" s="196" t="s">
        <v>19</v>
      </c>
      <c r="F178" s="197" t="s">
        <v>280</v>
      </c>
      <c r="G178" s="195"/>
      <c r="H178" s="198">
        <v>210.9</v>
      </c>
      <c r="I178" s="199"/>
      <c r="J178" s="195"/>
      <c r="K178" s="195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145</v>
      </c>
      <c r="AU178" s="204" t="s">
        <v>82</v>
      </c>
      <c r="AV178" s="13" t="s">
        <v>82</v>
      </c>
      <c r="AW178" s="13" t="s">
        <v>33</v>
      </c>
      <c r="AX178" s="13" t="s">
        <v>71</v>
      </c>
      <c r="AY178" s="204" t="s">
        <v>132</v>
      </c>
    </row>
    <row r="179" spans="1:65" s="13" customFormat="1" ht="11.25">
      <c r="B179" s="194"/>
      <c r="C179" s="195"/>
      <c r="D179" s="187" t="s">
        <v>145</v>
      </c>
      <c r="E179" s="196" t="s">
        <v>19</v>
      </c>
      <c r="F179" s="197" t="s">
        <v>281</v>
      </c>
      <c r="G179" s="195"/>
      <c r="H179" s="198">
        <v>73.7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145</v>
      </c>
      <c r="AU179" s="204" t="s">
        <v>82</v>
      </c>
      <c r="AV179" s="13" t="s">
        <v>82</v>
      </c>
      <c r="AW179" s="13" t="s">
        <v>33</v>
      </c>
      <c r="AX179" s="13" t="s">
        <v>71</v>
      </c>
      <c r="AY179" s="204" t="s">
        <v>132</v>
      </c>
    </row>
    <row r="180" spans="1:65" s="13" customFormat="1" ht="11.25">
      <c r="B180" s="194"/>
      <c r="C180" s="195"/>
      <c r="D180" s="187" t="s">
        <v>145</v>
      </c>
      <c r="E180" s="196" t="s">
        <v>19</v>
      </c>
      <c r="F180" s="197" t="s">
        <v>282</v>
      </c>
      <c r="G180" s="195"/>
      <c r="H180" s="198">
        <v>203.3</v>
      </c>
      <c r="I180" s="199"/>
      <c r="J180" s="195"/>
      <c r="K180" s="195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145</v>
      </c>
      <c r="AU180" s="204" t="s">
        <v>82</v>
      </c>
      <c r="AV180" s="13" t="s">
        <v>82</v>
      </c>
      <c r="AW180" s="13" t="s">
        <v>33</v>
      </c>
      <c r="AX180" s="13" t="s">
        <v>71</v>
      </c>
      <c r="AY180" s="204" t="s">
        <v>132</v>
      </c>
    </row>
    <row r="181" spans="1:65" s="13" customFormat="1" ht="11.25">
      <c r="B181" s="194"/>
      <c r="C181" s="195"/>
      <c r="D181" s="187" t="s">
        <v>145</v>
      </c>
      <c r="E181" s="196" t="s">
        <v>19</v>
      </c>
      <c r="F181" s="197" t="s">
        <v>283</v>
      </c>
      <c r="G181" s="195"/>
      <c r="H181" s="198">
        <v>21.1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145</v>
      </c>
      <c r="AU181" s="204" t="s">
        <v>82</v>
      </c>
      <c r="AV181" s="13" t="s">
        <v>82</v>
      </c>
      <c r="AW181" s="13" t="s">
        <v>33</v>
      </c>
      <c r="AX181" s="13" t="s">
        <v>71</v>
      </c>
      <c r="AY181" s="204" t="s">
        <v>132</v>
      </c>
    </row>
    <row r="182" spans="1:65" s="2" customFormat="1" ht="16.5" customHeight="1">
      <c r="A182" s="35"/>
      <c r="B182" s="36"/>
      <c r="C182" s="174" t="s">
        <v>7</v>
      </c>
      <c r="D182" s="174" t="s">
        <v>134</v>
      </c>
      <c r="E182" s="175" t="s">
        <v>284</v>
      </c>
      <c r="F182" s="176" t="s">
        <v>285</v>
      </c>
      <c r="G182" s="177" t="s">
        <v>137</v>
      </c>
      <c r="H182" s="178">
        <v>78</v>
      </c>
      <c r="I182" s="179"/>
      <c r="J182" s="180">
        <f>ROUND(I182*H182,2)</f>
        <v>0</v>
      </c>
      <c r="K182" s="176" t="s">
        <v>138</v>
      </c>
      <c r="L182" s="40"/>
      <c r="M182" s="181" t="s">
        <v>19</v>
      </c>
      <c r="N182" s="182" t="s">
        <v>42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139</v>
      </c>
      <c r="AT182" s="185" t="s">
        <v>134</v>
      </c>
      <c r="AU182" s="185" t="s">
        <v>82</v>
      </c>
      <c r="AY182" s="18" t="s">
        <v>132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79</v>
      </c>
      <c r="BK182" s="186">
        <f>ROUND(I182*H182,2)</f>
        <v>0</v>
      </c>
      <c r="BL182" s="18" t="s">
        <v>139</v>
      </c>
      <c r="BM182" s="185" t="s">
        <v>286</v>
      </c>
    </row>
    <row r="183" spans="1:65" s="2" customFormat="1" ht="19.5">
      <c r="A183" s="35"/>
      <c r="B183" s="36"/>
      <c r="C183" s="37"/>
      <c r="D183" s="187" t="s">
        <v>141</v>
      </c>
      <c r="E183" s="37"/>
      <c r="F183" s="188" t="s">
        <v>287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141</v>
      </c>
      <c r="AU183" s="18" t="s">
        <v>82</v>
      </c>
    </row>
    <row r="184" spans="1:65" s="2" customFormat="1" ht="11.25">
      <c r="A184" s="35"/>
      <c r="B184" s="36"/>
      <c r="C184" s="37"/>
      <c r="D184" s="192" t="s">
        <v>143</v>
      </c>
      <c r="E184" s="37"/>
      <c r="F184" s="193" t="s">
        <v>288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143</v>
      </c>
      <c r="AU184" s="18" t="s">
        <v>82</v>
      </c>
    </row>
    <row r="185" spans="1:65" s="13" customFormat="1" ht="11.25">
      <c r="B185" s="194"/>
      <c r="C185" s="195"/>
      <c r="D185" s="187" t="s">
        <v>145</v>
      </c>
      <c r="E185" s="196" t="s">
        <v>19</v>
      </c>
      <c r="F185" s="197" t="s">
        <v>289</v>
      </c>
      <c r="G185" s="195"/>
      <c r="H185" s="198">
        <v>78</v>
      </c>
      <c r="I185" s="199"/>
      <c r="J185" s="195"/>
      <c r="K185" s="195"/>
      <c r="L185" s="200"/>
      <c r="M185" s="201"/>
      <c r="N185" s="202"/>
      <c r="O185" s="202"/>
      <c r="P185" s="202"/>
      <c r="Q185" s="202"/>
      <c r="R185" s="202"/>
      <c r="S185" s="202"/>
      <c r="T185" s="203"/>
      <c r="AT185" s="204" t="s">
        <v>145</v>
      </c>
      <c r="AU185" s="204" t="s">
        <v>82</v>
      </c>
      <c r="AV185" s="13" t="s">
        <v>82</v>
      </c>
      <c r="AW185" s="13" t="s">
        <v>33</v>
      </c>
      <c r="AX185" s="13" t="s">
        <v>79</v>
      </c>
      <c r="AY185" s="204" t="s">
        <v>132</v>
      </c>
    </row>
    <row r="186" spans="1:65" s="2" customFormat="1" ht="16.5" customHeight="1">
      <c r="A186" s="35"/>
      <c r="B186" s="36"/>
      <c r="C186" s="174" t="s">
        <v>290</v>
      </c>
      <c r="D186" s="174" t="s">
        <v>134</v>
      </c>
      <c r="E186" s="175" t="s">
        <v>291</v>
      </c>
      <c r="F186" s="176" t="s">
        <v>292</v>
      </c>
      <c r="G186" s="177" t="s">
        <v>137</v>
      </c>
      <c r="H186" s="178">
        <v>16.899999999999999</v>
      </c>
      <c r="I186" s="179"/>
      <c r="J186" s="180">
        <f>ROUND(I186*H186,2)</f>
        <v>0</v>
      </c>
      <c r="K186" s="176" t="s">
        <v>138</v>
      </c>
      <c r="L186" s="40"/>
      <c r="M186" s="181" t="s">
        <v>19</v>
      </c>
      <c r="N186" s="182" t="s">
        <v>42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139</v>
      </c>
      <c r="AT186" s="185" t="s">
        <v>134</v>
      </c>
      <c r="AU186" s="185" t="s">
        <v>82</v>
      </c>
      <c r="AY186" s="18" t="s">
        <v>132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79</v>
      </c>
      <c r="BK186" s="186">
        <f>ROUND(I186*H186,2)</f>
        <v>0</v>
      </c>
      <c r="BL186" s="18" t="s">
        <v>139</v>
      </c>
      <c r="BM186" s="185" t="s">
        <v>293</v>
      </c>
    </row>
    <row r="187" spans="1:65" s="2" customFormat="1" ht="19.5">
      <c r="A187" s="35"/>
      <c r="B187" s="36"/>
      <c r="C187" s="37"/>
      <c r="D187" s="187" t="s">
        <v>141</v>
      </c>
      <c r="E187" s="37"/>
      <c r="F187" s="188" t="s">
        <v>294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141</v>
      </c>
      <c r="AU187" s="18" t="s">
        <v>82</v>
      </c>
    </row>
    <row r="188" spans="1:65" s="2" customFormat="1" ht="11.25">
      <c r="A188" s="35"/>
      <c r="B188" s="36"/>
      <c r="C188" s="37"/>
      <c r="D188" s="192" t="s">
        <v>143</v>
      </c>
      <c r="E188" s="37"/>
      <c r="F188" s="193" t="s">
        <v>295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143</v>
      </c>
      <c r="AU188" s="18" t="s">
        <v>82</v>
      </c>
    </row>
    <row r="189" spans="1:65" s="13" customFormat="1" ht="11.25">
      <c r="B189" s="194"/>
      <c r="C189" s="195"/>
      <c r="D189" s="187" t="s">
        <v>145</v>
      </c>
      <c r="E189" s="196" t="s">
        <v>19</v>
      </c>
      <c r="F189" s="197" t="s">
        <v>296</v>
      </c>
      <c r="G189" s="195"/>
      <c r="H189" s="198">
        <v>16.899999999999999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145</v>
      </c>
      <c r="AU189" s="204" t="s">
        <v>82</v>
      </c>
      <c r="AV189" s="13" t="s">
        <v>82</v>
      </c>
      <c r="AW189" s="13" t="s">
        <v>33</v>
      </c>
      <c r="AX189" s="13" t="s">
        <v>79</v>
      </c>
      <c r="AY189" s="204" t="s">
        <v>132</v>
      </c>
    </row>
    <row r="190" spans="1:65" s="2" customFormat="1" ht="16.5" customHeight="1">
      <c r="A190" s="35"/>
      <c r="B190" s="36"/>
      <c r="C190" s="174" t="s">
        <v>297</v>
      </c>
      <c r="D190" s="174" t="s">
        <v>134</v>
      </c>
      <c r="E190" s="175" t="s">
        <v>298</v>
      </c>
      <c r="F190" s="176" t="s">
        <v>299</v>
      </c>
      <c r="G190" s="177" t="s">
        <v>137</v>
      </c>
      <c r="H190" s="178">
        <v>424.9</v>
      </c>
      <c r="I190" s="179"/>
      <c r="J190" s="180">
        <f>ROUND(I190*H190,2)</f>
        <v>0</v>
      </c>
      <c r="K190" s="176" t="s">
        <v>138</v>
      </c>
      <c r="L190" s="40"/>
      <c r="M190" s="181" t="s">
        <v>19</v>
      </c>
      <c r="N190" s="182" t="s">
        <v>42</v>
      </c>
      <c r="O190" s="65"/>
      <c r="P190" s="183">
        <f>O190*H190</f>
        <v>0</v>
      </c>
      <c r="Q190" s="183">
        <v>5.2399999999999999E-3</v>
      </c>
      <c r="R190" s="183">
        <f>Q190*H190</f>
        <v>2.2264759999999999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139</v>
      </c>
      <c r="AT190" s="185" t="s">
        <v>134</v>
      </c>
      <c r="AU190" s="185" t="s">
        <v>82</v>
      </c>
      <c r="AY190" s="18" t="s">
        <v>132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79</v>
      </c>
      <c r="BK190" s="186">
        <f>ROUND(I190*H190,2)</f>
        <v>0</v>
      </c>
      <c r="BL190" s="18" t="s">
        <v>139</v>
      </c>
      <c r="BM190" s="185" t="s">
        <v>300</v>
      </c>
    </row>
    <row r="191" spans="1:65" s="2" customFormat="1" ht="11.25">
      <c r="A191" s="35"/>
      <c r="B191" s="36"/>
      <c r="C191" s="37"/>
      <c r="D191" s="187" t="s">
        <v>141</v>
      </c>
      <c r="E191" s="37"/>
      <c r="F191" s="188" t="s">
        <v>299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141</v>
      </c>
      <c r="AU191" s="18" t="s">
        <v>82</v>
      </c>
    </row>
    <row r="192" spans="1:65" s="2" customFormat="1" ht="11.25">
      <c r="A192" s="35"/>
      <c r="B192" s="36"/>
      <c r="C192" s="37"/>
      <c r="D192" s="192" t="s">
        <v>143</v>
      </c>
      <c r="E192" s="37"/>
      <c r="F192" s="193" t="s">
        <v>301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143</v>
      </c>
      <c r="AU192" s="18" t="s">
        <v>82</v>
      </c>
    </row>
    <row r="193" spans="1:65" s="13" customFormat="1" ht="11.25">
      <c r="B193" s="194"/>
      <c r="C193" s="195"/>
      <c r="D193" s="187" t="s">
        <v>145</v>
      </c>
      <c r="E193" s="196" t="s">
        <v>19</v>
      </c>
      <c r="F193" s="197" t="s">
        <v>302</v>
      </c>
      <c r="G193" s="195"/>
      <c r="H193" s="198">
        <v>424.9</v>
      </c>
      <c r="I193" s="199"/>
      <c r="J193" s="195"/>
      <c r="K193" s="195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145</v>
      </c>
      <c r="AU193" s="204" t="s">
        <v>82</v>
      </c>
      <c r="AV193" s="13" t="s">
        <v>82</v>
      </c>
      <c r="AW193" s="13" t="s">
        <v>33</v>
      </c>
      <c r="AX193" s="13" t="s">
        <v>79</v>
      </c>
      <c r="AY193" s="204" t="s">
        <v>132</v>
      </c>
    </row>
    <row r="194" spans="1:65" s="2" customFormat="1" ht="16.5" customHeight="1">
      <c r="A194" s="35"/>
      <c r="B194" s="36"/>
      <c r="C194" s="216" t="s">
        <v>303</v>
      </c>
      <c r="D194" s="216" t="s">
        <v>304</v>
      </c>
      <c r="E194" s="217" t="s">
        <v>305</v>
      </c>
      <c r="F194" s="218" t="s">
        <v>306</v>
      </c>
      <c r="G194" s="219" t="s">
        <v>307</v>
      </c>
      <c r="H194" s="220">
        <v>8.7530000000000001</v>
      </c>
      <c r="I194" s="221"/>
      <c r="J194" s="222">
        <f>ROUND(I194*H194,2)</f>
        <v>0</v>
      </c>
      <c r="K194" s="218" t="s">
        <v>138</v>
      </c>
      <c r="L194" s="223"/>
      <c r="M194" s="224" t="s">
        <v>19</v>
      </c>
      <c r="N194" s="225" t="s">
        <v>42</v>
      </c>
      <c r="O194" s="65"/>
      <c r="P194" s="183">
        <f>O194*H194</f>
        <v>0</v>
      </c>
      <c r="Q194" s="183">
        <v>1E-3</v>
      </c>
      <c r="R194" s="183">
        <f>Q194*H194</f>
        <v>8.7530000000000004E-3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192</v>
      </c>
      <c r="AT194" s="185" t="s">
        <v>304</v>
      </c>
      <c r="AU194" s="185" t="s">
        <v>82</v>
      </c>
      <c r="AY194" s="18" t="s">
        <v>132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79</v>
      </c>
      <c r="BK194" s="186">
        <f>ROUND(I194*H194,2)</f>
        <v>0</v>
      </c>
      <c r="BL194" s="18" t="s">
        <v>139</v>
      </c>
      <c r="BM194" s="185" t="s">
        <v>308</v>
      </c>
    </row>
    <row r="195" spans="1:65" s="2" customFormat="1" ht="11.25">
      <c r="A195" s="35"/>
      <c r="B195" s="36"/>
      <c r="C195" s="37"/>
      <c r="D195" s="187" t="s">
        <v>141</v>
      </c>
      <c r="E195" s="37"/>
      <c r="F195" s="188" t="s">
        <v>306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141</v>
      </c>
      <c r="AU195" s="18" t="s">
        <v>82</v>
      </c>
    </row>
    <row r="196" spans="1:65" s="2" customFormat="1" ht="19.5">
      <c r="A196" s="35"/>
      <c r="B196" s="36"/>
      <c r="C196" s="37"/>
      <c r="D196" s="187" t="s">
        <v>152</v>
      </c>
      <c r="E196" s="37"/>
      <c r="F196" s="205" t="s">
        <v>309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152</v>
      </c>
      <c r="AU196" s="18" t="s">
        <v>82</v>
      </c>
    </row>
    <row r="197" spans="1:65" s="13" customFormat="1" ht="11.25">
      <c r="B197" s="194"/>
      <c r="C197" s="195"/>
      <c r="D197" s="187" t="s">
        <v>145</v>
      </c>
      <c r="E197" s="196" t="s">
        <v>19</v>
      </c>
      <c r="F197" s="197" t="s">
        <v>310</v>
      </c>
      <c r="G197" s="195"/>
      <c r="H197" s="198">
        <v>8.7530000000000001</v>
      </c>
      <c r="I197" s="199"/>
      <c r="J197" s="195"/>
      <c r="K197" s="195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145</v>
      </c>
      <c r="AU197" s="204" t="s">
        <v>82</v>
      </c>
      <c r="AV197" s="13" t="s">
        <v>82</v>
      </c>
      <c r="AW197" s="13" t="s">
        <v>33</v>
      </c>
      <c r="AX197" s="13" t="s">
        <v>79</v>
      </c>
      <c r="AY197" s="204" t="s">
        <v>132</v>
      </c>
    </row>
    <row r="198" spans="1:65" s="12" customFormat="1" ht="22.9" customHeight="1">
      <c r="B198" s="158"/>
      <c r="C198" s="159"/>
      <c r="D198" s="160" t="s">
        <v>70</v>
      </c>
      <c r="E198" s="172" t="s">
        <v>82</v>
      </c>
      <c r="F198" s="172" t="s">
        <v>311</v>
      </c>
      <c r="G198" s="159"/>
      <c r="H198" s="159"/>
      <c r="I198" s="162"/>
      <c r="J198" s="173">
        <f>BK198</f>
        <v>0</v>
      </c>
      <c r="K198" s="159"/>
      <c r="L198" s="164"/>
      <c r="M198" s="165"/>
      <c r="N198" s="166"/>
      <c r="O198" s="166"/>
      <c r="P198" s="167">
        <f>SUM(P199:P231)</f>
        <v>0</v>
      </c>
      <c r="Q198" s="166"/>
      <c r="R198" s="167">
        <f>SUM(R199:R231)</f>
        <v>494.30505173999995</v>
      </c>
      <c r="S198" s="166"/>
      <c r="T198" s="168">
        <f>SUM(T199:T231)</f>
        <v>0</v>
      </c>
      <c r="AR198" s="169" t="s">
        <v>79</v>
      </c>
      <c r="AT198" s="170" t="s">
        <v>70</v>
      </c>
      <c r="AU198" s="170" t="s">
        <v>79</v>
      </c>
      <c r="AY198" s="169" t="s">
        <v>132</v>
      </c>
      <c r="BK198" s="171">
        <f>SUM(BK199:BK231)</f>
        <v>0</v>
      </c>
    </row>
    <row r="199" spans="1:65" s="2" customFormat="1" ht="16.5" customHeight="1">
      <c r="A199" s="35"/>
      <c r="B199" s="36"/>
      <c r="C199" s="174" t="s">
        <v>312</v>
      </c>
      <c r="D199" s="174" t="s">
        <v>134</v>
      </c>
      <c r="E199" s="175" t="s">
        <v>313</v>
      </c>
      <c r="F199" s="176" t="s">
        <v>314</v>
      </c>
      <c r="G199" s="177" t="s">
        <v>172</v>
      </c>
      <c r="H199" s="178">
        <v>296.02999999999997</v>
      </c>
      <c r="I199" s="179"/>
      <c r="J199" s="180">
        <f>ROUND(I199*H199,2)</f>
        <v>0</v>
      </c>
      <c r="K199" s="176" t="s">
        <v>138</v>
      </c>
      <c r="L199" s="40"/>
      <c r="M199" s="181" t="s">
        <v>19</v>
      </c>
      <c r="N199" s="182" t="s">
        <v>42</v>
      </c>
      <c r="O199" s="65"/>
      <c r="P199" s="183">
        <f>O199*H199</f>
        <v>0</v>
      </c>
      <c r="Q199" s="183">
        <v>1.63</v>
      </c>
      <c r="R199" s="183">
        <f>Q199*H199</f>
        <v>482.52889999999991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139</v>
      </c>
      <c r="AT199" s="185" t="s">
        <v>134</v>
      </c>
      <c r="AU199" s="185" t="s">
        <v>82</v>
      </c>
      <c r="AY199" s="18" t="s">
        <v>132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79</v>
      </c>
      <c r="BK199" s="186">
        <f>ROUND(I199*H199,2)</f>
        <v>0</v>
      </c>
      <c r="BL199" s="18" t="s">
        <v>139</v>
      </c>
      <c r="BM199" s="185" t="s">
        <v>315</v>
      </c>
    </row>
    <row r="200" spans="1:65" s="2" customFormat="1" ht="19.5">
      <c r="A200" s="35"/>
      <c r="B200" s="36"/>
      <c r="C200" s="37"/>
      <c r="D200" s="187" t="s">
        <v>141</v>
      </c>
      <c r="E200" s="37"/>
      <c r="F200" s="188" t="s">
        <v>316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141</v>
      </c>
      <c r="AU200" s="18" t="s">
        <v>82</v>
      </c>
    </row>
    <row r="201" spans="1:65" s="2" customFormat="1" ht="11.25">
      <c r="A201" s="35"/>
      <c r="B201" s="36"/>
      <c r="C201" s="37"/>
      <c r="D201" s="192" t="s">
        <v>143</v>
      </c>
      <c r="E201" s="37"/>
      <c r="F201" s="193" t="s">
        <v>317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143</v>
      </c>
      <c r="AU201" s="18" t="s">
        <v>82</v>
      </c>
    </row>
    <row r="202" spans="1:65" s="2" customFormat="1" ht="19.5">
      <c r="A202" s="35"/>
      <c r="B202" s="36"/>
      <c r="C202" s="37"/>
      <c r="D202" s="187" t="s">
        <v>152</v>
      </c>
      <c r="E202" s="37"/>
      <c r="F202" s="205" t="s">
        <v>318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152</v>
      </c>
      <c r="AU202" s="18" t="s">
        <v>82</v>
      </c>
    </row>
    <row r="203" spans="1:65" s="13" customFormat="1" ht="11.25">
      <c r="B203" s="194"/>
      <c r="C203" s="195"/>
      <c r="D203" s="187" t="s">
        <v>145</v>
      </c>
      <c r="E203" s="196" t="s">
        <v>19</v>
      </c>
      <c r="F203" s="197" t="s">
        <v>198</v>
      </c>
      <c r="G203" s="195"/>
      <c r="H203" s="198">
        <v>278.85000000000002</v>
      </c>
      <c r="I203" s="199"/>
      <c r="J203" s="195"/>
      <c r="K203" s="195"/>
      <c r="L203" s="200"/>
      <c r="M203" s="201"/>
      <c r="N203" s="202"/>
      <c r="O203" s="202"/>
      <c r="P203" s="202"/>
      <c r="Q203" s="202"/>
      <c r="R203" s="202"/>
      <c r="S203" s="202"/>
      <c r="T203" s="203"/>
      <c r="AT203" s="204" t="s">
        <v>145</v>
      </c>
      <c r="AU203" s="204" t="s">
        <v>82</v>
      </c>
      <c r="AV203" s="13" t="s">
        <v>82</v>
      </c>
      <c r="AW203" s="13" t="s">
        <v>33</v>
      </c>
      <c r="AX203" s="13" t="s">
        <v>71</v>
      </c>
      <c r="AY203" s="204" t="s">
        <v>132</v>
      </c>
    </row>
    <row r="204" spans="1:65" s="13" customFormat="1" ht="11.25">
      <c r="B204" s="194"/>
      <c r="C204" s="195"/>
      <c r="D204" s="187" t="s">
        <v>145</v>
      </c>
      <c r="E204" s="196" t="s">
        <v>19</v>
      </c>
      <c r="F204" s="197" t="s">
        <v>319</v>
      </c>
      <c r="G204" s="195"/>
      <c r="H204" s="198">
        <v>9.68</v>
      </c>
      <c r="I204" s="199"/>
      <c r="J204" s="195"/>
      <c r="K204" s="195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145</v>
      </c>
      <c r="AU204" s="204" t="s">
        <v>82</v>
      </c>
      <c r="AV204" s="13" t="s">
        <v>82</v>
      </c>
      <c r="AW204" s="13" t="s">
        <v>33</v>
      </c>
      <c r="AX204" s="13" t="s">
        <v>71</v>
      </c>
      <c r="AY204" s="204" t="s">
        <v>132</v>
      </c>
    </row>
    <row r="205" spans="1:65" s="13" customFormat="1" ht="11.25">
      <c r="B205" s="194"/>
      <c r="C205" s="195"/>
      <c r="D205" s="187" t="s">
        <v>145</v>
      </c>
      <c r="E205" s="196" t="s">
        <v>19</v>
      </c>
      <c r="F205" s="197" t="s">
        <v>191</v>
      </c>
      <c r="G205" s="195"/>
      <c r="H205" s="198">
        <v>7.5</v>
      </c>
      <c r="I205" s="199"/>
      <c r="J205" s="195"/>
      <c r="K205" s="195"/>
      <c r="L205" s="200"/>
      <c r="M205" s="201"/>
      <c r="N205" s="202"/>
      <c r="O205" s="202"/>
      <c r="P205" s="202"/>
      <c r="Q205" s="202"/>
      <c r="R205" s="202"/>
      <c r="S205" s="202"/>
      <c r="T205" s="203"/>
      <c r="AT205" s="204" t="s">
        <v>145</v>
      </c>
      <c r="AU205" s="204" t="s">
        <v>82</v>
      </c>
      <c r="AV205" s="13" t="s">
        <v>82</v>
      </c>
      <c r="AW205" s="13" t="s">
        <v>33</v>
      </c>
      <c r="AX205" s="13" t="s">
        <v>71</v>
      </c>
      <c r="AY205" s="204" t="s">
        <v>132</v>
      </c>
    </row>
    <row r="206" spans="1:65" s="2" customFormat="1" ht="16.5" customHeight="1">
      <c r="A206" s="35"/>
      <c r="B206" s="36"/>
      <c r="C206" s="174" t="s">
        <v>320</v>
      </c>
      <c r="D206" s="174" t="s">
        <v>134</v>
      </c>
      <c r="E206" s="175" t="s">
        <v>321</v>
      </c>
      <c r="F206" s="176" t="s">
        <v>322</v>
      </c>
      <c r="G206" s="177" t="s">
        <v>137</v>
      </c>
      <c r="H206" s="178">
        <v>23.5</v>
      </c>
      <c r="I206" s="179"/>
      <c r="J206" s="180">
        <f>ROUND(I206*H206,2)</f>
        <v>0</v>
      </c>
      <c r="K206" s="176" t="s">
        <v>138</v>
      </c>
      <c r="L206" s="40"/>
      <c r="M206" s="181" t="s">
        <v>19</v>
      </c>
      <c r="N206" s="182" t="s">
        <v>42</v>
      </c>
      <c r="O206" s="65"/>
      <c r="P206" s="183">
        <f>O206*H206</f>
        <v>0</v>
      </c>
      <c r="Q206" s="183">
        <v>3.1E-4</v>
      </c>
      <c r="R206" s="183">
        <f>Q206*H206</f>
        <v>7.2849999999999998E-3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139</v>
      </c>
      <c r="AT206" s="185" t="s">
        <v>134</v>
      </c>
      <c r="AU206" s="185" t="s">
        <v>82</v>
      </c>
      <c r="AY206" s="18" t="s">
        <v>132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79</v>
      </c>
      <c r="BK206" s="186">
        <f>ROUND(I206*H206,2)</f>
        <v>0</v>
      </c>
      <c r="BL206" s="18" t="s">
        <v>139</v>
      </c>
      <c r="BM206" s="185" t="s">
        <v>323</v>
      </c>
    </row>
    <row r="207" spans="1:65" s="2" customFormat="1" ht="19.5">
      <c r="A207" s="35"/>
      <c r="B207" s="36"/>
      <c r="C207" s="37"/>
      <c r="D207" s="187" t="s">
        <v>141</v>
      </c>
      <c r="E207" s="37"/>
      <c r="F207" s="188" t="s">
        <v>324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141</v>
      </c>
      <c r="AU207" s="18" t="s">
        <v>82</v>
      </c>
    </row>
    <row r="208" spans="1:65" s="2" customFormat="1" ht="11.25">
      <c r="A208" s="35"/>
      <c r="B208" s="36"/>
      <c r="C208" s="37"/>
      <c r="D208" s="192" t="s">
        <v>143</v>
      </c>
      <c r="E208" s="37"/>
      <c r="F208" s="193" t="s">
        <v>325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143</v>
      </c>
      <c r="AU208" s="18" t="s">
        <v>82</v>
      </c>
    </row>
    <row r="209" spans="1:65" s="13" customFormat="1" ht="11.25">
      <c r="B209" s="194"/>
      <c r="C209" s="195"/>
      <c r="D209" s="187" t="s">
        <v>145</v>
      </c>
      <c r="E209" s="196" t="s">
        <v>19</v>
      </c>
      <c r="F209" s="197" t="s">
        <v>326</v>
      </c>
      <c r="G209" s="195"/>
      <c r="H209" s="198">
        <v>23.5</v>
      </c>
      <c r="I209" s="199"/>
      <c r="J209" s="195"/>
      <c r="K209" s="195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145</v>
      </c>
      <c r="AU209" s="204" t="s">
        <v>82</v>
      </c>
      <c r="AV209" s="13" t="s">
        <v>82</v>
      </c>
      <c r="AW209" s="13" t="s">
        <v>33</v>
      </c>
      <c r="AX209" s="13" t="s">
        <v>79</v>
      </c>
      <c r="AY209" s="204" t="s">
        <v>132</v>
      </c>
    </row>
    <row r="210" spans="1:65" s="2" customFormat="1" ht="16.5" customHeight="1">
      <c r="A210" s="35"/>
      <c r="B210" s="36"/>
      <c r="C210" s="216" t="s">
        <v>327</v>
      </c>
      <c r="D210" s="216" t="s">
        <v>304</v>
      </c>
      <c r="E210" s="217" t="s">
        <v>328</v>
      </c>
      <c r="F210" s="218" t="s">
        <v>329</v>
      </c>
      <c r="G210" s="219" t="s">
        <v>137</v>
      </c>
      <c r="H210" s="220">
        <v>27.835999999999999</v>
      </c>
      <c r="I210" s="221"/>
      <c r="J210" s="222">
        <f>ROUND(I210*H210,2)</f>
        <v>0</v>
      </c>
      <c r="K210" s="218" t="s">
        <v>138</v>
      </c>
      <c r="L210" s="223"/>
      <c r="M210" s="224" t="s">
        <v>19</v>
      </c>
      <c r="N210" s="225" t="s">
        <v>42</v>
      </c>
      <c r="O210" s="65"/>
      <c r="P210" s="183">
        <f>O210*H210</f>
        <v>0</v>
      </c>
      <c r="Q210" s="183">
        <v>2.9999999999999997E-4</v>
      </c>
      <c r="R210" s="183">
        <f>Q210*H210</f>
        <v>8.3507999999999985E-3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192</v>
      </c>
      <c r="AT210" s="185" t="s">
        <v>304</v>
      </c>
      <c r="AU210" s="185" t="s">
        <v>82</v>
      </c>
      <c r="AY210" s="18" t="s">
        <v>132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79</v>
      </c>
      <c r="BK210" s="186">
        <f>ROUND(I210*H210,2)</f>
        <v>0</v>
      </c>
      <c r="BL210" s="18" t="s">
        <v>139</v>
      </c>
      <c r="BM210" s="185" t="s">
        <v>330</v>
      </c>
    </row>
    <row r="211" spans="1:65" s="2" customFormat="1" ht="11.25">
      <c r="A211" s="35"/>
      <c r="B211" s="36"/>
      <c r="C211" s="37"/>
      <c r="D211" s="187" t="s">
        <v>141</v>
      </c>
      <c r="E211" s="37"/>
      <c r="F211" s="188" t="s">
        <v>329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141</v>
      </c>
      <c r="AU211" s="18" t="s">
        <v>82</v>
      </c>
    </row>
    <row r="212" spans="1:65" s="13" customFormat="1" ht="11.25">
      <c r="B212" s="194"/>
      <c r="C212" s="195"/>
      <c r="D212" s="187" t="s">
        <v>145</v>
      </c>
      <c r="E212" s="195"/>
      <c r="F212" s="197" t="s">
        <v>331</v>
      </c>
      <c r="G212" s="195"/>
      <c r="H212" s="198">
        <v>27.835999999999999</v>
      </c>
      <c r="I212" s="199"/>
      <c r="J212" s="195"/>
      <c r="K212" s="195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145</v>
      </c>
      <c r="AU212" s="204" t="s">
        <v>82</v>
      </c>
      <c r="AV212" s="13" t="s">
        <v>82</v>
      </c>
      <c r="AW212" s="13" t="s">
        <v>4</v>
      </c>
      <c r="AX212" s="13" t="s">
        <v>79</v>
      </c>
      <c r="AY212" s="204" t="s">
        <v>132</v>
      </c>
    </row>
    <row r="213" spans="1:65" s="2" customFormat="1" ht="16.5" customHeight="1">
      <c r="A213" s="35"/>
      <c r="B213" s="36"/>
      <c r="C213" s="174" t="s">
        <v>332</v>
      </c>
      <c r="D213" s="174" t="s">
        <v>134</v>
      </c>
      <c r="E213" s="175" t="s">
        <v>333</v>
      </c>
      <c r="F213" s="176" t="s">
        <v>334</v>
      </c>
      <c r="G213" s="177" t="s">
        <v>335</v>
      </c>
      <c r="H213" s="178">
        <v>1014</v>
      </c>
      <c r="I213" s="179"/>
      <c r="J213" s="180">
        <f>ROUND(I213*H213,2)</f>
        <v>0</v>
      </c>
      <c r="K213" s="176" t="s">
        <v>138</v>
      </c>
      <c r="L213" s="40"/>
      <c r="M213" s="181" t="s">
        <v>19</v>
      </c>
      <c r="N213" s="182" t="s">
        <v>42</v>
      </c>
      <c r="O213" s="65"/>
      <c r="P213" s="183">
        <f>O213*H213</f>
        <v>0</v>
      </c>
      <c r="Q213" s="183">
        <v>4.8999999999999998E-4</v>
      </c>
      <c r="R213" s="183">
        <f>Q213*H213</f>
        <v>0.49685999999999997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139</v>
      </c>
      <c r="AT213" s="185" t="s">
        <v>134</v>
      </c>
      <c r="AU213" s="185" t="s">
        <v>82</v>
      </c>
      <c r="AY213" s="18" t="s">
        <v>132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79</v>
      </c>
      <c r="BK213" s="186">
        <f>ROUND(I213*H213,2)</f>
        <v>0</v>
      </c>
      <c r="BL213" s="18" t="s">
        <v>139</v>
      </c>
      <c r="BM213" s="185" t="s">
        <v>336</v>
      </c>
    </row>
    <row r="214" spans="1:65" s="2" customFormat="1" ht="11.25">
      <c r="A214" s="35"/>
      <c r="B214" s="36"/>
      <c r="C214" s="37"/>
      <c r="D214" s="187" t="s">
        <v>141</v>
      </c>
      <c r="E214" s="37"/>
      <c r="F214" s="188" t="s">
        <v>337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141</v>
      </c>
      <c r="AU214" s="18" t="s">
        <v>82</v>
      </c>
    </row>
    <row r="215" spans="1:65" s="2" customFormat="1" ht="11.25">
      <c r="A215" s="35"/>
      <c r="B215" s="36"/>
      <c r="C215" s="37"/>
      <c r="D215" s="192" t="s">
        <v>143</v>
      </c>
      <c r="E215" s="37"/>
      <c r="F215" s="193" t="s">
        <v>338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143</v>
      </c>
      <c r="AU215" s="18" t="s">
        <v>82</v>
      </c>
    </row>
    <row r="216" spans="1:65" s="13" customFormat="1" ht="11.25">
      <c r="B216" s="194"/>
      <c r="C216" s="195"/>
      <c r="D216" s="187" t="s">
        <v>145</v>
      </c>
      <c r="E216" s="196" t="s">
        <v>19</v>
      </c>
      <c r="F216" s="197" t="s">
        <v>339</v>
      </c>
      <c r="G216" s="195"/>
      <c r="H216" s="198">
        <v>1014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145</v>
      </c>
      <c r="AU216" s="204" t="s">
        <v>82</v>
      </c>
      <c r="AV216" s="13" t="s">
        <v>82</v>
      </c>
      <c r="AW216" s="13" t="s">
        <v>33</v>
      </c>
      <c r="AX216" s="13" t="s">
        <v>79</v>
      </c>
      <c r="AY216" s="204" t="s">
        <v>132</v>
      </c>
    </row>
    <row r="217" spans="1:65" s="2" customFormat="1" ht="16.5" customHeight="1">
      <c r="A217" s="35"/>
      <c r="B217" s="36"/>
      <c r="C217" s="174" t="s">
        <v>340</v>
      </c>
      <c r="D217" s="174" t="s">
        <v>134</v>
      </c>
      <c r="E217" s="175" t="s">
        <v>341</v>
      </c>
      <c r="F217" s="176" t="s">
        <v>342</v>
      </c>
      <c r="G217" s="177" t="s">
        <v>172</v>
      </c>
      <c r="H217" s="178">
        <v>4.4139999999999997</v>
      </c>
      <c r="I217" s="179"/>
      <c r="J217" s="180">
        <f>ROUND(I217*H217,2)</f>
        <v>0</v>
      </c>
      <c r="K217" s="176" t="s">
        <v>138</v>
      </c>
      <c r="L217" s="40"/>
      <c r="M217" s="181" t="s">
        <v>19</v>
      </c>
      <c r="N217" s="182" t="s">
        <v>42</v>
      </c>
      <c r="O217" s="65"/>
      <c r="P217" s="183">
        <f>O217*H217</f>
        <v>0</v>
      </c>
      <c r="Q217" s="183">
        <v>2.5018699999999998</v>
      </c>
      <c r="R217" s="183">
        <f>Q217*H217</f>
        <v>11.043254179999998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139</v>
      </c>
      <c r="AT217" s="185" t="s">
        <v>134</v>
      </c>
      <c r="AU217" s="185" t="s">
        <v>82</v>
      </c>
      <c r="AY217" s="18" t="s">
        <v>132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79</v>
      </c>
      <c r="BK217" s="186">
        <f>ROUND(I217*H217,2)</f>
        <v>0</v>
      </c>
      <c r="BL217" s="18" t="s">
        <v>139</v>
      </c>
      <c r="BM217" s="185" t="s">
        <v>343</v>
      </c>
    </row>
    <row r="218" spans="1:65" s="2" customFormat="1" ht="11.25">
      <c r="A218" s="35"/>
      <c r="B218" s="36"/>
      <c r="C218" s="37"/>
      <c r="D218" s="187" t="s">
        <v>141</v>
      </c>
      <c r="E218" s="37"/>
      <c r="F218" s="188" t="s">
        <v>344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141</v>
      </c>
      <c r="AU218" s="18" t="s">
        <v>82</v>
      </c>
    </row>
    <row r="219" spans="1:65" s="2" customFormat="1" ht="11.25">
      <c r="A219" s="35"/>
      <c r="B219" s="36"/>
      <c r="C219" s="37"/>
      <c r="D219" s="192" t="s">
        <v>143</v>
      </c>
      <c r="E219" s="37"/>
      <c r="F219" s="193" t="s">
        <v>345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143</v>
      </c>
      <c r="AU219" s="18" t="s">
        <v>82</v>
      </c>
    </row>
    <row r="220" spans="1:65" s="13" customFormat="1" ht="11.25">
      <c r="B220" s="194"/>
      <c r="C220" s="195"/>
      <c r="D220" s="187" t="s">
        <v>145</v>
      </c>
      <c r="E220" s="196" t="s">
        <v>19</v>
      </c>
      <c r="F220" s="197" t="s">
        <v>346</v>
      </c>
      <c r="G220" s="195"/>
      <c r="H220" s="198">
        <v>4.4139999999999997</v>
      </c>
      <c r="I220" s="199"/>
      <c r="J220" s="195"/>
      <c r="K220" s="195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145</v>
      </c>
      <c r="AU220" s="204" t="s">
        <v>82</v>
      </c>
      <c r="AV220" s="13" t="s">
        <v>82</v>
      </c>
      <c r="AW220" s="13" t="s">
        <v>33</v>
      </c>
      <c r="AX220" s="13" t="s">
        <v>79</v>
      </c>
      <c r="AY220" s="204" t="s">
        <v>132</v>
      </c>
    </row>
    <row r="221" spans="1:65" s="2" customFormat="1" ht="16.5" customHeight="1">
      <c r="A221" s="35"/>
      <c r="B221" s="36"/>
      <c r="C221" s="174" t="s">
        <v>347</v>
      </c>
      <c r="D221" s="174" t="s">
        <v>134</v>
      </c>
      <c r="E221" s="175" t="s">
        <v>348</v>
      </c>
      <c r="F221" s="176" t="s">
        <v>349</v>
      </c>
      <c r="G221" s="177" t="s">
        <v>137</v>
      </c>
      <c r="H221" s="178">
        <v>15.56</v>
      </c>
      <c r="I221" s="179"/>
      <c r="J221" s="180">
        <f>ROUND(I221*H221,2)</f>
        <v>0</v>
      </c>
      <c r="K221" s="176" t="s">
        <v>138</v>
      </c>
      <c r="L221" s="40"/>
      <c r="M221" s="181" t="s">
        <v>19</v>
      </c>
      <c r="N221" s="182" t="s">
        <v>42</v>
      </c>
      <c r="O221" s="65"/>
      <c r="P221" s="183">
        <f>O221*H221</f>
        <v>0</v>
      </c>
      <c r="Q221" s="183">
        <v>2.6900000000000001E-3</v>
      </c>
      <c r="R221" s="183">
        <f>Q221*H221</f>
        <v>4.1856400000000002E-2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139</v>
      </c>
      <c r="AT221" s="185" t="s">
        <v>134</v>
      </c>
      <c r="AU221" s="185" t="s">
        <v>82</v>
      </c>
      <c r="AY221" s="18" t="s">
        <v>132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79</v>
      </c>
      <c r="BK221" s="186">
        <f>ROUND(I221*H221,2)</f>
        <v>0</v>
      </c>
      <c r="BL221" s="18" t="s">
        <v>139</v>
      </c>
      <c r="BM221" s="185" t="s">
        <v>350</v>
      </c>
    </row>
    <row r="222" spans="1:65" s="2" customFormat="1" ht="11.25">
      <c r="A222" s="35"/>
      <c r="B222" s="36"/>
      <c r="C222" s="37"/>
      <c r="D222" s="187" t="s">
        <v>141</v>
      </c>
      <c r="E222" s="37"/>
      <c r="F222" s="188" t="s">
        <v>351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141</v>
      </c>
      <c r="AU222" s="18" t="s">
        <v>82</v>
      </c>
    </row>
    <row r="223" spans="1:65" s="2" customFormat="1" ht="11.25">
      <c r="A223" s="35"/>
      <c r="B223" s="36"/>
      <c r="C223" s="37"/>
      <c r="D223" s="192" t="s">
        <v>143</v>
      </c>
      <c r="E223" s="37"/>
      <c r="F223" s="193" t="s">
        <v>352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143</v>
      </c>
      <c r="AU223" s="18" t="s">
        <v>82</v>
      </c>
    </row>
    <row r="224" spans="1:65" s="13" customFormat="1" ht="11.25">
      <c r="B224" s="194"/>
      <c r="C224" s="195"/>
      <c r="D224" s="187" t="s">
        <v>145</v>
      </c>
      <c r="E224" s="196" t="s">
        <v>19</v>
      </c>
      <c r="F224" s="197" t="s">
        <v>353</v>
      </c>
      <c r="G224" s="195"/>
      <c r="H224" s="198">
        <v>15.56</v>
      </c>
      <c r="I224" s="199"/>
      <c r="J224" s="195"/>
      <c r="K224" s="195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145</v>
      </c>
      <c r="AU224" s="204" t="s">
        <v>82</v>
      </c>
      <c r="AV224" s="13" t="s">
        <v>82</v>
      </c>
      <c r="AW224" s="13" t="s">
        <v>33</v>
      </c>
      <c r="AX224" s="13" t="s">
        <v>79</v>
      </c>
      <c r="AY224" s="204" t="s">
        <v>132</v>
      </c>
    </row>
    <row r="225" spans="1:65" s="2" customFormat="1" ht="16.5" customHeight="1">
      <c r="A225" s="35"/>
      <c r="B225" s="36"/>
      <c r="C225" s="174" t="s">
        <v>354</v>
      </c>
      <c r="D225" s="174" t="s">
        <v>134</v>
      </c>
      <c r="E225" s="175" t="s">
        <v>355</v>
      </c>
      <c r="F225" s="176" t="s">
        <v>356</v>
      </c>
      <c r="G225" s="177" t="s">
        <v>137</v>
      </c>
      <c r="H225" s="178">
        <v>15.56</v>
      </c>
      <c r="I225" s="179"/>
      <c r="J225" s="180">
        <f>ROUND(I225*H225,2)</f>
        <v>0</v>
      </c>
      <c r="K225" s="176" t="s">
        <v>138</v>
      </c>
      <c r="L225" s="40"/>
      <c r="M225" s="181" t="s">
        <v>19</v>
      </c>
      <c r="N225" s="182" t="s">
        <v>42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139</v>
      </c>
      <c r="AT225" s="185" t="s">
        <v>134</v>
      </c>
      <c r="AU225" s="185" t="s">
        <v>82</v>
      </c>
      <c r="AY225" s="18" t="s">
        <v>132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79</v>
      </c>
      <c r="BK225" s="186">
        <f>ROUND(I225*H225,2)</f>
        <v>0</v>
      </c>
      <c r="BL225" s="18" t="s">
        <v>139</v>
      </c>
      <c r="BM225" s="185" t="s">
        <v>357</v>
      </c>
    </row>
    <row r="226" spans="1:65" s="2" customFormat="1" ht="11.25">
      <c r="A226" s="35"/>
      <c r="B226" s="36"/>
      <c r="C226" s="37"/>
      <c r="D226" s="187" t="s">
        <v>141</v>
      </c>
      <c r="E226" s="37"/>
      <c r="F226" s="188" t="s">
        <v>358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141</v>
      </c>
      <c r="AU226" s="18" t="s">
        <v>82</v>
      </c>
    </row>
    <row r="227" spans="1:65" s="2" customFormat="1" ht="11.25">
      <c r="A227" s="35"/>
      <c r="B227" s="36"/>
      <c r="C227" s="37"/>
      <c r="D227" s="192" t="s">
        <v>143</v>
      </c>
      <c r="E227" s="37"/>
      <c r="F227" s="193" t="s">
        <v>359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143</v>
      </c>
      <c r="AU227" s="18" t="s">
        <v>82</v>
      </c>
    </row>
    <row r="228" spans="1:65" s="2" customFormat="1" ht="16.5" customHeight="1">
      <c r="A228" s="35"/>
      <c r="B228" s="36"/>
      <c r="C228" s="174" t="s">
        <v>360</v>
      </c>
      <c r="D228" s="174" t="s">
        <v>134</v>
      </c>
      <c r="E228" s="175" t="s">
        <v>361</v>
      </c>
      <c r="F228" s="176" t="s">
        <v>362</v>
      </c>
      <c r="G228" s="177" t="s">
        <v>245</v>
      </c>
      <c r="H228" s="178">
        <v>0.16800000000000001</v>
      </c>
      <c r="I228" s="179"/>
      <c r="J228" s="180">
        <f>ROUND(I228*H228,2)</f>
        <v>0</v>
      </c>
      <c r="K228" s="176" t="s">
        <v>138</v>
      </c>
      <c r="L228" s="40"/>
      <c r="M228" s="181" t="s">
        <v>19</v>
      </c>
      <c r="N228" s="182" t="s">
        <v>42</v>
      </c>
      <c r="O228" s="65"/>
      <c r="P228" s="183">
        <f>O228*H228</f>
        <v>0</v>
      </c>
      <c r="Q228" s="183">
        <v>1.06277</v>
      </c>
      <c r="R228" s="183">
        <f>Q228*H228</f>
        <v>0.17854536000000001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139</v>
      </c>
      <c r="AT228" s="185" t="s">
        <v>134</v>
      </c>
      <c r="AU228" s="185" t="s">
        <v>82</v>
      </c>
      <c r="AY228" s="18" t="s">
        <v>132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79</v>
      </c>
      <c r="BK228" s="186">
        <f>ROUND(I228*H228,2)</f>
        <v>0</v>
      </c>
      <c r="BL228" s="18" t="s">
        <v>139</v>
      </c>
      <c r="BM228" s="185" t="s">
        <v>363</v>
      </c>
    </row>
    <row r="229" spans="1:65" s="2" customFormat="1" ht="11.25">
      <c r="A229" s="35"/>
      <c r="B229" s="36"/>
      <c r="C229" s="37"/>
      <c r="D229" s="187" t="s">
        <v>141</v>
      </c>
      <c r="E229" s="37"/>
      <c r="F229" s="188" t="s">
        <v>364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141</v>
      </c>
      <c r="AU229" s="18" t="s">
        <v>82</v>
      </c>
    </row>
    <row r="230" spans="1:65" s="2" customFormat="1" ht="11.25">
      <c r="A230" s="35"/>
      <c r="B230" s="36"/>
      <c r="C230" s="37"/>
      <c r="D230" s="192" t="s">
        <v>143</v>
      </c>
      <c r="E230" s="37"/>
      <c r="F230" s="193" t="s">
        <v>365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143</v>
      </c>
      <c r="AU230" s="18" t="s">
        <v>82</v>
      </c>
    </row>
    <row r="231" spans="1:65" s="13" customFormat="1" ht="11.25">
      <c r="B231" s="194"/>
      <c r="C231" s="195"/>
      <c r="D231" s="187" t="s">
        <v>145</v>
      </c>
      <c r="E231" s="196" t="s">
        <v>19</v>
      </c>
      <c r="F231" s="197" t="s">
        <v>366</v>
      </c>
      <c r="G231" s="195"/>
      <c r="H231" s="198">
        <v>0.16800000000000001</v>
      </c>
      <c r="I231" s="199"/>
      <c r="J231" s="195"/>
      <c r="K231" s="195"/>
      <c r="L231" s="200"/>
      <c r="M231" s="201"/>
      <c r="N231" s="202"/>
      <c r="O231" s="202"/>
      <c r="P231" s="202"/>
      <c r="Q231" s="202"/>
      <c r="R231" s="202"/>
      <c r="S231" s="202"/>
      <c r="T231" s="203"/>
      <c r="AT231" s="204" t="s">
        <v>145</v>
      </c>
      <c r="AU231" s="204" t="s">
        <v>82</v>
      </c>
      <c r="AV231" s="13" t="s">
        <v>82</v>
      </c>
      <c r="AW231" s="13" t="s">
        <v>33</v>
      </c>
      <c r="AX231" s="13" t="s">
        <v>79</v>
      </c>
      <c r="AY231" s="204" t="s">
        <v>132</v>
      </c>
    </row>
    <row r="232" spans="1:65" s="12" customFormat="1" ht="22.9" customHeight="1">
      <c r="B232" s="158"/>
      <c r="C232" s="159"/>
      <c r="D232" s="160" t="s">
        <v>70</v>
      </c>
      <c r="E232" s="172" t="s">
        <v>154</v>
      </c>
      <c r="F232" s="172" t="s">
        <v>367</v>
      </c>
      <c r="G232" s="159"/>
      <c r="H232" s="159"/>
      <c r="I232" s="162"/>
      <c r="J232" s="173">
        <f>BK232</f>
        <v>0</v>
      </c>
      <c r="K232" s="159"/>
      <c r="L232" s="164"/>
      <c r="M232" s="165"/>
      <c r="N232" s="166"/>
      <c r="O232" s="166"/>
      <c r="P232" s="167">
        <f>SUM(P233:P236)</f>
        <v>0</v>
      </c>
      <c r="Q232" s="166"/>
      <c r="R232" s="167">
        <f>SUM(R233:R236)</f>
        <v>0</v>
      </c>
      <c r="S232" s="166"/>
      <c r="T232" s="168">
        <f>SUM(T233:T236)</f>
        <v>4.4000000000000004</v>
      </c>
      <c r="AR232" s="169" t="s">
        <v>79</v>
      </c>
      <c r="AT232" s="170" t="s">
        <v>70</v>
      </c>
      <c r="AU232" s="170" t="s">
        <v>79</v>
      </c>
      <c r="AY232" s="169" t="s">
        <v>132</v>
      </c>
      <c r="BK232" s="171">
        <f>SUM(BK233:BK236)</f>
        <v>0</v>
      </c>
    </row>
    <row r="233" spans="1:65" s="2" customFormat="1" ht="16.5" customHeight="1">
      <c r="A233" s="35"/>
      <c r="B233" s="36"/>
      <c r="C233" s="174" t="s">
        <v>368</v>
      </c>
      <c r="D233" s="174" t="s">
        <v>134</v>
      </c>
      <c r="E233" s="175" t="s">
        <v>369</v>
      </c>
      <c r="F233" s="176" t="s">
        <v>370</v>
      </c>
      <c r="G233" s="177" t="s">
        <v>172</v>
      </c>
      <c r="H233" s="178">
        <v>2</v>
      </c>
      <c r="I233" s="179"/>
      <c r="J233" s="180">
        <f>ROUND(I233*H233,2)</f>
        <v>0</v>
      </c>
      <c r="K233" s="176" t="s">
        <v>138</v>
      </c>
      <c r="L233" s="40"/>
      <c r="M233" s="181" t="s">
        <v>19</v>
      </c>
      <c r="N233" s="182" t="s">
        <v>42</v>
      </c>
      <c r="O233" s="65"/>
      <c r="P233" s="183">
        <f>O233*H233</f>
        <v>0</v>
      </c>
      <c r="Q233" s="183">
        <v>0</v>
      </c>
      <c r="R233" s="183">
        <f>Q233*H233</f>
        <v>0</v>
      </c>
      <c r="S233" s="183">
        <v>2.2000000000000002</v>
      </c>
      <c r="T233" s="184">
        <f>S233*H233</f>
        <v>4.4000000000000004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139</v>
      </c>
      <c r="AT233" s="185" t="s">
        <v>134</v>
      </c>
      <c r="AU233" s="185" t="s">
        <v>82</v>
      </c>
      <c r="AY233" s="18" t="s">
        <v>132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79</v>
      </c>
      <c r="BK233" s="186">
        <f>ROUND(I233*H233,2)</f>
        <v>0</v>
      </c>
      <c r="BL233" s="18" t="s">
        <v>139</v>
      </c>
      <c r="BM233" s="185" t="s">
        <v>371</v>
      </c>
    </row>
    <row r="234" spans="1:65" s="2" customFormat="1" ht="11.25">
      <c r="A234" s="35"/>
      <c r="B234" s="36"/>
      <c r="C234" s="37"/>
      <c r="D234" s="187" t="s">
        <v>141</v>
      </c>
      <c r="E234" s="37"/>
      <c r="F234" s="188" t="s">
        <v>372</v>
      </c>
      <c r="G234" s="37"/>
      <c r="H234" s="37"/>
      <c r="I234" s="189"/>
      <c r="J234" s="37"/>
      <c r="K234" s="37"/>
      <c r="L234" s="40"/>
      <c r="M234" s="190"/>
      <c r="N234" s="191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141</v>
      </c>
      <c r="AU234" s="18" t="s">
        <v>82</v>
      </c>
    </row>
    <row r="235" spans="1:65" s="2" customFormat="1" ht="11.25">
      <c r="A235" s="35"/>
      <c r="B235" s="36"/>
      <c r="C235" s="37"/>
      <c r="D235" s="192" t="s">
        <v>143</v>
      </c>
      <c r="E235" s="37"/>
      <c r="F235" s="193" t="s">
        <v>373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143</v>
      </c>
      <c r="AU235" s="18" t="s">
        <v>82</v>
      </c>
    </row>
    <row r="236" spans="1:65" s="13" customFormat="1" ht="11.25">
      <c r="B236" s="194"/>
      <c r="C236" s="195"/>
      <c r="D236" s="187" t="s">
        <v>145</v>
      </c>
      <c r="E236" s="196" t="s">
        <v>19</v>
      </c>
      <c r="F236" s="197" t="s">
        <v>374</v>
      </c>
      <c r="G236" s="195"/>
      <c r="H236" s="198">
        <v>2</v>
      </c>
      <c r="I236" s="199"/>
      <c r="J236" s="195"/>
      <c r="K236" s="195"/>
      <c r="L236" s="200"/>
      <c r="M236" s="201"/>
      <c r="N236" s="202"/>
      <c r="O236" s="202"/>
      <c r="P236" s="202"/>
      <c r="Q236" s="202"/>
      <c r="R236" s="202"/>
      <c r="S236" s="202"/>
      <c r="T236" s="203"/>
      <c r="AT236" s="204" t="s">
        <v>145</v>
      </c>
      <c r="AU236" s="204" t="s">
        <v>82</v>
      </c>
      <c r="AV236" s="13" t="s">
        <v>82</v>
      </c>
      <c r="AW236" s="13" t="s">
        <v>33</v>
      </c>
      <c r="AX236" s="13" t="s">
        <v>79</v>
      </c>
      <c r="AY236" s="204" t="s">
        <v>132</v>
      </c>
    </row>
    <row r="237" spans="1:65" s="12" customFormat="1" ht="22.9" customHeight="1">
      <c r="B237" s="158"/>
      <c r="C237" s="159"/>
      <c r="D237" s="160" t="s">
        <v>70</v>
      </c>
      <c r="E237" s="172" t="s">
        <v>139</v>
      </c>
      <c r="F237" s="172" t="s">
        <v>375</v>
      </c>
      <c r="G237" s="159"/>
      <c r="H237" s="159"/>
      <c r="I237" s="162"/>
      <c r="J237" s="173">
        <f>BK237</f>
        <v>0</v>
      </c>
      <c r="K237" s="159"/>
      <c r="L237" s="164"/>
      <c r="M237" s="165"/>
      <c r="N237" s="166"/>
      <c r="O237" s="166"/>
      <c r="P237" s="167">
        <f>SUM(P238:P256)</f>
        <v>0</v>
      </c>
      <c r="Q237" s="166"/>
      <c r="R237" s="167">
        <f>SUM(R238:R256)</f>
        <v>3.4498768999999996</v>
      </c>
      <c r="S237" s="166"/>
      <c r="T237" s="168">
        <f>SUM(T238:T256)</f>
        <v>0</v>
      </c>
      <c r="AR237" s="169" t="s">
        <v>79</v>
      </c>
      <c r="AT237" s="170" t="s">
        <v>70</v>
      </c>
      <c r="AU237" s="170" t="s">
        <v>79</v>
      </c>
      <c r="AY237" s="169" t="s">
        <v>132</v>
      </c>
      <c r="BK237" s="171">
        <f>SUM(BK238:BK256)</f>
        <v>0</v>
      </c>
    </row>
    <row r="238" spans="1:65" s="2" customFormat="1" ht="16.5" customHeight="1">
      <c r="A238" s="35"/>
      <c r="B238" s="36"/>
      <c r="C238" s="174" t="s">
        <v>376</v>
      </c>
      <c r="D238" s="174" t="s">
        <v>134</v>
      </c>
      <c r="E238" s="175" t="s">
        <v>377</v>
      </c>
      <c r="F238" s="176" t="s">
        <v>378</v>
      </c>
      <c r="G238" s="177" t="s">
        <v>137</v>
      </c>
      <c r="H238" s="178">
        <v>3.105</v>
      </c>
      <c r="I238" s="179"/>
      <c r="J238" s="180">
        <f>ROUND(I238*H238,2)</f>
        <v>0</v>
      </c>
      <c r="K238" s="176" t="s">
        <v>138</v>
      </c>
      <c r="L238" s="40"/>
      <c r="M238" s="181" t="s">
        <v>19</v>
      </c>
      <c r="N238" s="182" t="s">
        <v>42</v>
      </c>
      <c r="O238" s="65"/>
      <c r="P238" s="183">
        <f>O238*H238</f>
        <v>0</v>
      </c>
      <c r="Q238" s="183">
        <v>0.36435000000000001</v>
      </c>
      <c r="R238" s="183">
        <f>Q238*H238</f>
        <v>1.13130675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139</v>
      </c>
      <c r="AT238" s="185" t="s">
        <v>134</v>
      </c>
      <c r="AU238" s="185" t="s">
        <v>82</v>
      </c>
      <c r="AY238" s="18" t="s">
        <v>132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79</v>
      </c>
      <c r="BK238" s="186">
        <f>ROUND(I238*H238,2)</f>
        <v>0</v>
      </c>
      <c r="BL238" s="18" t="s">
        <v>139</v>
      </c>
      <c r="BM238" s="185" t="s">
        <v>379</v>
      </c>
    </row>
    <row r="239" spans="1:65" s="2" customFormat="1" ht="11.25">
      <c r="A239" s="35"/>
      <c r="B239" s="36"/>
      <c r="C239" s="37"/>
      <c r="D239" s="187" t="s">
        <v>141</v>
      </c>
      <c r="E239" s="37"/>
      <c r="F239" s="188" t="s">
        <v>380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141</v>
      </c>
      <c r="AU239" s="18" t="s">
        <v>82</v>
      </c>
    </row>
    <row r="240" spans="1:65" s="2" customFormat="1" ht="11.25">
      <c r="A240" s="35"/>
      <c r="B240" s="36"/>
      <c r="C240" s="37"/>
      <c r="D240" s="192" t="s">
        <v>143</v>
      </c>
      <c r="E240" s="37"/>
      <c r="F240" s="193" t="s">
        <v>381</v>
      </c>
      <c r="G240" s="37"/>
      <c r="H240" s="37"/>
      <c r="I240" s="189"/>
      <c r="J240" s="37"/>
      <c r="K240" s="37"/>
      <c r="L240" s="40"/>
      <c r="M240" s="190"/>
      <c r="N240" s="191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143</v>
      </c>
      <c r="AU240" s="18" t="s">
        <v>82</v>
      </c>
    </row>
    <row r="241" spans="1:65" s="13" customFormat="1" ht="11.25">
      <c r="B241" s="194"/>
      <c r="C241" s="195"/>
      <c r="D241" s="187" t="s">
        <v>145</v>
      </c>
      <c r="E241" s="196" t="s">
        <v>19</v>
      </c>
      <c r="F241" s="197" t="s">
        <v>382</v>
      </c>
      <c r="G241" s="195"/>
      <c r="H241" s="198">
        <v>3.105</v>
      </c>
      <c r="I241" s="199"/>
      <c r="J241" s="195"/>
      <c r="K241" s="195"/>
      <c r="L241" s="200"/>
      <c r="M241" s="201"/>
      <c r="N241" s="202"/>
      <c r="O241" s="202"/>
      <c r="P241" s="202"/>
      <c r="Q241" s="202"/>
      <c r="R241" s="202"/>
      <c r="S241" s="202"/>
      <c r="T241" s="203"/>
      <c r="AT241" s="204" t="s">
        <v>145</v>
      </c>
      <c r="AU241" s="204" t="s">
        <v>82</v>
      </c>
      <c r="AV241" s="13" t="s">
        <v>82</v>
      </c>
      <c r="AW241" s="13" t="s">
        <v>33</v>
      </c>
      <c r="AX241" s="13" t="s">
        <v>79</v>
      </c>
      <c r="AY241" s="204" t="s">
        <v>132</v>
      </c>
    </row>
    <row r="242" spans="1:65" s="2" customFormat="1" ht="16.5" customHeight="1">
      <c r="A242" s="35"/>
      <c r="B242" s="36"/>
      <c r="C242" s="174" t="s">
        <v>383</v>
      </c>
      <c r="D242" s="174" t="s">
        <v>134</v>
      </c>
      <c r="E242" s="175" t="s">
        <v>384</v>
      </c>
      <c r="F242" s="176" t="s">
        <v>385</v>
      </c>
      <c r="G242" s="177" t="s">
        <v>172</v>
      </c>
      <c r="H242" s="178">
        <v>0.83199999999999996</v>
      </c>
      <c r="I242" s="179"/>
      <c r="J242" s="180">
        <f>ROUND(I242*H242,2)</f>
        <v>0</v>
      </c>
      <c r="K242" s="176" t="s">
        <v>138</v>
      </c>
      <c r="L242" s="40"/>
      <c r="M242" s="181" t="s">
        <v>19</v>
      </c>
      <c r="N242" s="182" t="s">
        <v>42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139</v>
      </c>
      <c r="AT242" s="185" t="s">
        <v>134</v>
      </c>
      <c r="AU242" s="185" t="s">
        <v>82</v>
      </c>
      <c r="AY242" s="18" t="s">
        <v>132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79</v>
      </c>
      <c r="BK242" s="186">
        <f>ROUND(I242*H242,2)</f>
        <v>0</v>
      </c>
      <c r="BL242" s="18" t="s">
        <v>139</v>
      </c>
      <c r="BM242" s="185" t="s">
        <v>386</v>
      </c>
    </row>
    <row r="243" spans="1:65" s="2" customFormat="1" ht="19.5">
      <c r="A243" s="35"/>
      <c r="B243" s="36"/>
      <c r="C243" s="37"/>
      <c r="D243" s="187" t="s">
        <v>141</v>
      </c>
      <c r="E243" s="37"/>
      <c r="F243" s="188" t="s">
        <v>387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141</v>
      </c>
      <c r="AU243" s="18" t="s">
        <v>82</v>
      </c>
    </row>
    <row r="244" spans="1:65" s="2" customFormat="1" ht="11.25">
      <c r="A244" s="35"/>
      <c r="B244" s="36"/>
      <c r="C244" s="37"/>
      <c r="D244" s="192" t="s">
        <v>143</v>
      </c>
      <c r="E244" s="37"/>
      <c r="F244" s="193" t="s">
        <v>388</v>
      </c>
      <c r="G244" s="37"/>
      <c r="H244" s="37"/>
      <c r="I244" s="189"/>
      <c r="J244" s="37"/>
      <c r="K244" s="37"/>
      <c r="L244" s="40"/>
      <c r="M244" s="190"/>
      <c r="N244" s="191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143</v>
      </c>
      <c r="AU244" s="18" t="s">
        <v>82</v>
      </c>
    </row>
    <row r="245" spans="1:65" s="13" customFormat="1" ht="11.25">
      <c r="B245" s="194"/>
      <c r="C245" s="195"/>
      <c r="D245" s="187" t="s">
        <v>145</v>
      </c>
      <c r="E245" s="196" t="s">
        <v>19</v>
      </c>
      <c r="F245" s="197" t="s">
        <v>389</v>
      </c>
      <c r="G245" s="195"/>
      <c r="H245" s="198">
        <v>0.83199999999999996</v>
      </c>
      <c r="I245" s="199"/>
      <c r="J245" s="195"/>
      <c r="K245" s="195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145</v>
      </c>
      <c r="AU245" s="204" t="s">
        <v>82</v>
      </c>
      <c r="AV245" s="13" t="s">
        <v>82</v>
      </c>
      <c r="AW245" s="13" t="s">
        <v>33</v>
      </c>
      <c r="AX245" s="13" t="s">
        <v>79</v>
      </c>
      <c r="AY245" s="204" t="s">
        <v>132</v>
      </c>
    </row>
    <row r="246" spans="1:65" s="2" customFormat="1" ht="21.75" customHeight="1">
      <c r="A246" s="35"/>
      <c r="B246" s="36"/>
      <c r="C246" s="174" t="s">
        <v>390</v>
      </c>
      <c r="D246" s="174" t="s">
        <v>134</v>
      </c>
      <c r="E246" s="175" t="s">
        <v>391</v>
      </c>
      <c r="F246" s="176" t="s">
        <v>392</v>
      </c>
      <c r="G246" s="177" t="s">
        <v>137</v>
      </c>
      <c r="H246" s="178">
        <v>1.36</v>
      </c>
      <c r="I246" s="179"/>
      <c r="J246" s="180">
        <f>ROUND(I246*H246,2)</f>
        <v>0</v>
      </c>
      <c r="K246" s="176" t="s">
        <v>138</v>
      </c>
      <c r="L246" s="40"/>
      <c r="M246" s="181" t="s">
        <v>19</v>
      </c>
      <c r="N246" s="182" t="s">
        <v>42</v>
      </c>
      <c r="O246" s="65"/>
      <c r="P246" s="183">
        <f>O246*H246</f>
        <v>0</v>
      </c>
      <c r="Q246" s="183">
        <v>7.8799999999999999E-3</v>
      </c>
      <c r="R246" s="183">
        <f>Q246*H246</f>
        <v>1.07168E-2</v>
      </c>
      <c r="S246" s="183">
        <v>0</v>
      </c>
      <c r="T246" s="18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139</v>
      </c>
      <c r="AT246" s="185" t="s">
        <v>134</v>
      </c>
      <c r="AU246" s="185" t="s">
        <v>82</v>
      </c>
      <c r="AY246" s="18" t="s">
        <v>132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8" t="s">
        <v>79</v>
      </c>
      <c r="BK246" s="186">
        <f>ROUND(I246*H246,2)</f>
        <v>0</v>
      </c>
      <c r="BL246" s="18" t="s">
        <v>139</v>
      </c>
      <c r="BM246" s="185" t="s">
        <v>393</v>
      </c>
    </row>
    <row r="247" spans="1:65" s="2" customFormat="1" ht="19.5">
      <c r="A247" s="35"/>
      <c r="B247" s="36"/>
      <c r="C247" s="37"/>
      <c r="D247" s="187" t="s">
        <v>141</v>
      </c>
      <c r="E247" s="37"/>
      <c r="F247" s="188" t="s">
        <v>394</v>
      </c>
      <c r="G247" s="37"/>
      <c r="H247" s="37"/>
      <c r="I247" s="189"/>
      <c r="J247" s="37"/>
      <c r="K247" s="37"/>
      <c r="L247" s="40"/>
      <c r="M247" s="190"/>
      <c r="N247" s="191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141</v>
      </c>
      <c r="AU247" s="18" t="s">
        <v>82</v>
      </c>
    </row>
    <row r="248" spans="1:65" s="2" customFormat="1" ht="11.25">
      <c r="A248" s="35"/>
      <c r="B248" s="36"/>
      <c r="C248" s="37"/>
      <c r="D248" s="192" t="s">
        <v>143</v>
      </c>
      <c r="E248" s="37"/>
      <c r="F248" s="193" t="s">
        <v>395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143</v>
      </c>
      <c r="AU248" s="18" t="s">
        <v>82</v>
      </c>
    </row>
    <row r="249" spans="1:65" s="13" customFormat="1" ht="11.25">
      <c r="B249" s="194"/>
      <c r="C249" s="195"/>
      <c r="D249" s="187" t="s">
        <v>145</v>
      </c>
      <c r="E249" s="196" t="s">
        <v>19</v>
      </c>
      <c r="F249" s="197" t="s">
        <v>396</v>
      </c>
      <c r="G249" s="195"/>
      <c r="H249" s="198">
        <v>1.36</v>
      </c>
      <c r="I249" s="199"/>
      <c r="J249" s="195"/>
      <c r="K249" s="195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145</v>
      </c>
      <c r="AU249" s="204" t="s">
        <v>82</v>
      </c>
      <c r="AV249" s="13" t="s">
        <v>82</v>
      </c>
      <c r="AW249" s="13" t="s">
        <v>33</v>
      </c>
      <c r="AX249" s="13" t="s">
        <v>79</v>
      </c>
      <c r="AY249" s="204" t="s">
        <v>132</v>
      </c>
    </row>
    <row r="250" spans="1:65" s="2" customFormat="1" ht="24.2" customHeight="1">
      <c r="A250" s="35"/>
      <c r="B250" s="36"/>
      <c r="C250" s="174" t="s">
        <v>397</v>
      </c>
      <c r="D250" s="174" t="s">
        <v>134</v>
      </c>
      <c r="E250" s="175" t="s">
        <v>398</v>
      </c>
      <c r="F250" s="176" t="s">
        <v>399</v>
      </c>
      <c r="G250" s="177" t="s">
        <v>137</v>
      </c>
      <c r="H250" s="178">
        <v>1.36</v>
      </c>
      <c r="I250" s="179"/>
      <c r="J250" s="180">
        <f>ROUND(I250*H250,2)</f>
        <v>0</v>
      </c>
      <c r="K250" s="176" t="s">
        <v>138</v>
      </c>
      <c r="L250" s="40"/>
      <c r="M250" s="181" t="s">
        <v>19</v>
      </c>
      <c r="N250" s="182" t="s">
        <v>42</v>
      </c>
      <c r="O250" s="65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139</v>
      </c>
      <c r="AT250" s="185" t="s">
        <v>134</v>
      </c>
      <c r="AU250" s="185" t="s">
        <v>82</v>
      </c>
      <c r="AY250" s="18" t="s">
        <v>132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79</v>
      </c>
      <c r="BK250" s="186">
        <f>ROUND(I250*H250,2)</f>
        <v>0</v>
      </c>
      <c r="BL250" s="18" t="s">
        <v>139</v>
      </c>
      <c r="BM250" s="185" t="s">
        <v>400</v>
      </c>
    </row>
    <row r="251" spans="1:65" s="2" customFormat="1" ht="19.5">
      <c r="A251" s="35"/>
      <c r="B251" s="36"/>
      <c r="C251" s="37"/>
      <c r="D251" s="187" t="s">
        <v>141</v>
      </c>
      <c r="E251" s="37"/>
      <c r="F251" s="188" t="s">
        <v>401</v>
      </c>
      <c r="G251" s="37"/>
      <c r="H251" s="37"/>
      <c r="I251" s="189"/>
      <c r="J251" s="37"/>
      <c r="K251" s="37"/>
      <c r="L251" s="40"/>
      <c r="M251" s="190"/>
      <c r="N251" s="191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141</v>
      </c>
      <c r="AU251" s="18" t="s">
        <v>82</v>
      </c>
    </row>
    <row r="252" spans="1:65" s="2" customFormat="1" ht="11.25">
      <c r="A252" s="35"/>
      <c r="B252" s="36"/>
      <c r="C252" s="37"/>
      <c r="D252" s="192" t="s">
        <v>143</v>
      </c>
      <c r="E252" s="37"/>
      <c r="F252" s="193" t="s">
        <v>402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143</v>
      </c>
      <c r="AU252" s="18" t="s">
        <v>82</v>
      </c>
    </row>
    <row r="253" spans="1:65" s="2" customFormat="1" ht="16.5" customHeight="1">
      <c r="A253" s="35"/>
      <c r="B253" s="36"/>
      <c r="C253" s="174" t="s">
        <v>403</v>
      </c>
      <c r="D253" s="174" t="s">
        <v>134</v>
      </c>
      <c r="E253" s="175" t="s">
        <v>404</v>
      </c>
      <c r="F253" s="176" t="s">
        <v>405</v>
      </c>
      <c r="G253" s="177" t="s">
        <v>137</v>
      </c>
      <c r="H253" s="178">
        <v>3.105</v>
      </c>
      <c r="I253" s="179"/>
      <c r="J253" s="180">
        <f>ROUND(I253*H253,2)</f>
        <v>0</v>
      </c>
      <c r="K253" s="176" t="s">
        <v>138</v>
      </c>
      <c r="L253" s="40"/>
      <c r="M253" s="181" t="s">
        <v>19</v>
      </c>
      <c r="N253" s="182" t="s">
        <v>42</v>
      </c>
      <c r="O253" s="65"/>
      <c r="P253" s="183">
        <f>O253*H253</f>
        <v>0</v>
      </c>
      <c r="Q253" s="183">
        <v>0.74326999999999999</v>
      </c>
      <c r="R253" s="183">
        <f>Q253*H253</f>
        <v>2.3078533499999998</v>
      </c>
      <c r="S253" s="183">
        <v>0</v>
      </c>
      <c r="T253" s="18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139</v>
      </c>
      <c r="AT253" s="185" t="s">
        <v>134</v>
      </c>
      <c r="AU253" s="185" t="s">
        <v>82</v>
      </c>
      <c r="AY253" s="18" t="s">
        <v>132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79</v>
      </c>
      <c r="BK253" s="186">
        <f>ROUND(I253*H253,2)</f>
        <v>0</v>
      </c>
      <c r="BL253" s="18" t="s">
        <v>139</v>
      </c>
      <c r="BM253" s="185" t="s">
        <v>406</v>
      </c>
    </row>
    <row r="254" spans="1:65" s="2" customFormat="1" ht="11.25">
      <c r="A254" s="35"/>
      <c r="B254" s="36"/>
      <c r="C254" s="37"/>
      <c r="D254" s="187" t="s">
        <v>141</v>
      </c>
      <c r="E254" s="37"/>
      <c r="F254" s="188" t="s">
        <v>407</v>
      </c>
      <c r="G254" s="37"/>
      <c r="H254" s="37"/>
      <c r="I254" s="189"/>
      <c r="J254" s="37"/>
      <c r="K254" s="37"/>
      <c r="L254" s="40"/>
      <c r="M254" s="190"/>
      <c r="N254" s="191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141</v>
      </c>
      <c r="AU254" s="18" t="s">
        <v>82</v>
      </c>
    </row>
    <row r="255" spans="1:65" s="2" customFormat="1" ht="11.25">
      <c r="A255" s="35"/>
      <c r="B255" s="36"/>
      <c r="C255" s="37"/>
      <c r="D255" s="192" t="s">
        <v>143</v>
      </c>
      <c r="E255" s="37"/>
      <c r="F255" s="193" t="s">
        <v>408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143</v>
      </c>
      <c r="AU255" s="18" t="s">
        <v>82</v>
      </c>
    </row>
    <row r="256" spans="1:65" s="13" customFormat="1" ht="11.25">
      <c r="B256" s="194"/>
      <c r="C256" s="195"/>
      <c r="D256" s="187" t="s">
        <v>145</v>
      </c>
      <c r="E256" s="196" t="s">
        <v>19</v>
      </c>
      <c r="F256" s="197" t="s">
        <v>382</v>
      </c>
      <c r="G256" s="195"/>
      <c r="H256" s="198">
        <v>3.105</v>
      </c>
      <c r="I256" s="199"/>
      <c r="J256" s="195"/>
      <c r="K256" s="195"/>
      <c r="L256" s="200"/>
      <c r="M256" s="201"/>
      <c r="N256" s="202"/>
      <c r="O256" s="202"/>
      <c r="P256" s="202"/>
      <c r="Q256" s="202"/>
      <c r="R256" s="202"/>
      <c r="S256" s="202"/>
      <c r="T256" s="203"/>
      <c r="AT256" s="204" t="s">
        <v>145</v>
      </c>
      <c r="AU256" s="204" t="s">
        <v>82</v>
      </c>
      <c r="AV256" s="13" t="s">
        <v>82</v>
      </c>
      <c r="AW256" s="13" t="s">
        <v>33</v>
      </c>
      <c r="AX256" s="13" t="s">
        <v>79</v>
      </c>
      <c r="AY256" s="204" t="s">
        <v>132</v>
      </c>
    </row>
    <row r="257" spans="1:65" s="12" customFormat="1" ht="22.9" customHeight="1">
      <c r="B257" s="158"/>
      <c r="C257" s="159"/>
      <c r="D257" s="160" t="s">
        <v>70</v>
      </c>
      <c r="E257" s="172" t="s">
        <v>169</v>
      </c>
      <c r="F257" s="172" t="s">
        <v>409</v>
      </c>
      <c r="G257" s="159"/>
      <c r="H257" s="159"/>
      <c r="I257" s="162"/>
      <c r="J257" s="173">
        <f>BK257</f>
        <v>0</v>
      </c>
      <c r="K257" s="159"/>
      <c r="L257" s="164"/>
      <c r="M257" s="165"/>
      <c r="N257" s="166"/>
      <c r="O257" s="166"/>
      <c r="P257" s="167">
        <f>SUM(P258:P316)</f>
        <v>0</v>
      </c>
      <c r="Q257" s="166"/>
      <c r="R257" s="167">
        <f>SUM(R258:R316)</f>
        <v>3856.8172137999995</v>
      </c>
      <c r="S257" s="166"/>
      <c r="T257" s="168">
        <f>SUM(T258:T316)</f>
        <v>0</v>
      </c>
      <c r="AR257" s="169" t="s">
        <v>79</v>
      </c>
      <c r="AT257" s="170" t="s">
        <v>70</v>
      </c>
      <c r="AU257" s="170" t="s">
        <v>79</v>
      </c>
      <c r="AY257" s="169" t="s">
        <v>132</v>
      </c>
      <c r="BK257" s="171">
        <f>SUM(BK258:BK316)</f>
        <v>0</v>
      </c>
    </row>
    <row r="258" spans="1:65" s="2" customFormat="1" ht="24.2" customHeight="1">
      <c r="A258" s="35"/>
      <c r="B258" s="36"/>
      <c r="C258" s="174" t="s">
        <v>410</v>
      </c>
      <c r="D258" s="174" t="s">
        <v>134</v>
      </c>
      <c r="E258" s="175" t="s">
        <v>411</v>
      </c>
      <c r="F258" s="176" t="s">
        <v>412</v>
      </c>
      <c r="G258" s="177" t="s">
        <v>137</v>
      </c>
      <c r="H258" s="178">
        <v>4467.5910000000003</v>
      </c>
      <c r="I258" s="179"/>
      <c r="J258" s="180">
        <f>ROUND(I258*H258,2)</f>
        <v>0</v>
      </c>
      <c r="K258" s="176" t="s">
        <v>138</v>
      </c>
      <c r="L258" s="40"/>
      <c r="M258" s="181" t="s">
        <v>19</v>
      </c>
      <c r="N258" s="182" t="s">
        <v>42</v>
      </c>
      <c r="O258" s="65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139</v>
      </c>
      <c r="AT258" s="185" t="s">
        <v>134</v>
      </c>
      <c r="AU258" s="185" t="s">
        <v>82</v>
      </c>
      <c r="AY258" s="18" t="s">
        <v>132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79</v>
      </c>
      <c r="BK258" s="186">
        <f>ROUND(I258*H258,2)</f>
        <v>0</v>
      </c>
      <c r="BL258" s="18" t="s">
        <v>139</v>
      </c>
      <c r="BM258" s="185" t="s">
        <v>413</v>
      </c>
    </row>
    <row r="259" spans="1:65" s="2" customFormat="1" ht="29.25">
      <c r="A259" s="35"/>
      <c r="B259" s="36"/>
      <c r="C259" s="37"/>
      <c r="D259" s="187" t="s">
        <v>141</v>
      </c>
      <c r="E259" s="37"/>
      <c r="F259" s="188" t="s">
        <v>414</v>
      </c>
      <c r="G259" s="37"/>
      <c r="H259" s="37"/>
      <c r="I259" s="189"/>
      <c r="J259" s="37"/>
      <c r="K259" s="37"/>
      <c r="L259" s="40"/>
      <c r="M259" s="190"/>
      <c r="N259" s="191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141</v>
      </c>
      <c r="AU259" s="18" t="s">
        <v>82</v>
      </c>
    </row>
    <row r="260" spans="1:65" s="2" customFormat="1" ht="11.25">
      <c r="A260" s="35"/>
      <c r="B260" s="36"/>
      <c r="C260" s="37"/>
      <c r="D260" s="192" t="s">
        <v>143</v>
      </c>
      <c r="E260" s="37"/>
      <c r="F260" s="193" t="s">
        <v>415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143</v>
      </c>
      <c r="AU260" s="18" t="s">
        <v>82</v>
      </c>
    </row>
    <row r="261" spans="1:65" s="13" customFormat="1" ht="11.25">
      <c r="B261" s="194"/>
      <c r="C261" s="195"/>
      <c r="D261" s="187" t="s">
        <v>145</v>
      </c>
      <c r="E261" s="196" t="s">
        <v>19</v>
      </c>
      <c r="F261" s="197" t="s">
        <v>416</v>
      </c>
      <c r="G261" s="195"/>
      <c r="H261" s="198">
        <v>3958.5909999999999</v>
      </c>
      <c r="I261" s="199"/>
      <c r="J261" s="195"/>
      <c r="K261" s="195"/>
      <c r="L261" s="200"/>
      <c r="M261" s="201"/>
      <c r="N261" s="202"/>
      <c r="O261" s="202"/>
      <c r="P261" s="202"/>
      <c r="Q261" s="202"/>
      <c r="R261" s="202"/>
      <c r="S261" s="202"/>
      <c r="T261" s="203"/>
      <c r="AT261" s="204" t="s">
        <v>145</v>
      </c>
      <c r="AU261" s="204" t="s">
        <v>82</v>
      </c>
      <c r="AV261" s="13" t="s">
        <v>82</v>
      </c>
      <c r="AW261" s="13" t="s">
        <v>33</v>
      </c>
      <c r="AX261" s="13" t="s">
        <v>71</v>
      </c>
      <c r="AY261" s="204" t="s">
        <v>132</v>
      </c>
    </row>
    <row r="262" spans="1:65" s="14" customFormat="1" ht="11.25">
      <c r="B262" s="206"/>
      <c r="C262" s="207"/>
      <c r="D262" s="187" t="s">
        <v>145</v>
      </c>
      <c r="E262" s="208" t="s">
        <v>19</v>
      </c>
      <c r="F262" s="209" t="s">
        <v>279</v>
      </c>
      <c r="G262" s="207"/>
      <c r="H262" s="208" t="s">
        <v>19</v>
      </c>
      <c r="I262" s="210"/>
      <c r="J262" s="207"/>
      <c r="K262" s="207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145</v>
      </c>
      <c r="AU262" s="215" t="s">
        <v>82</v>
      </c>
      <c r="AV262" s="14" t="s">
        <v>79</v>
      </c>
      <c r="AW262" s="14" t="s">
        <v>33</v>
      </c>
      <c r="AX262" s="14" t="s">
        <v>71</v>
      </c>
      <c r="AY262" s="215" t="s">
        <v>132</v>
      </c>
    </row>
    <row r="263" spans="1:65" s="13" customFormat="1" ht="11.25">
      <c r="B263" s="194"/>
      <c r="C263" s="195"/>
      <c r="D263" s="187" t="s">
        <v>145</v>
      </c>
      <c r="E263" s="196" t="s">
        <v>19</v>
      </c>
      <c r="F263" s="197" t="s">
        <v>280</v>
      </c>
      <c r="G263" s="195"/>
      <c r="H263" s="198">
        <v>210.9</v>
      </c>
      <c r="I263" s="199"/>
      <c r="J263" s="195"/>
      <c r="K263" s="195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145</v>
      </c>
      <c r="AU263" s="204" t="s">
        <v>82</v>
      </c>
      <c r="AV263" s="13" t="s">
        <v>82</v>
      </c>
      <c r="AW263" s="13" t="s">
        <v>33</v>
      </c>
      <c r="AX263" s="13" t="s">
        <v>71</v>
      </c>
      <c r="AY263" s="204" t="s">
        <v>132</v>
      </c>
    </row>
    <row r="264" spans="1:65" s="13" customFormat="1" ht="11.25">
      <c r="B264" s="194"/>
      <c r="C264" s="195"/>
      <c r="D264" s="187" t="s">
        <v>145</v>
      </c>
      <c r="E264" s="196" t="s">
        <v>19</v>
      </c>
      <c r="F264" s="197" t="s">
        <v>281</v>
      </c>
      <c r="G264" s="195"/>
      <c r="H264" s="198">
        <v>73.7</v>
      </c>
      <c r="I264" s="199"/>
      <c r="J264" s="195"/>
      <c r="K264" s="195"/>
      <c r="L264" s="200"/>
      <c r="M264" s="201"/>
      <c r="N264" s="202"/>
      <c r="O264" s="202"/>
      <c r="P264" s="202"/>
      <c r="Q264" s="202"/>
      <c r="R264" s="202"/>
      <c r="S264" s="202"/>
      <c r="T264" s="203"/>
      <c r="AT264" s="204" t="s">
        <v>145</v>
      </c>
      <c r="AU264" s="204" t="s">
        <v>82</v>
      </c>
      <c r="AV264" s="13" t="s">
        <v>82</v>
      </c>
      <c r="AW264" s="13" t="s">
        <v>33</v>
      </c>
      <c r="AX264" s="13" t="s">
        <v>71</v>
      </c>
      <c r="AY264" s="204" t="s">
        <v>132</v>
      </c>
    </row>
    <row r="265" spans="1:65" s="13" customFormat="1" ht="11.25">
      <c r="B265" s="194"/>
      <c r="C265" s="195"/>
      <c r="D265" s="187" t="s">
        <v>145</v>
      </c>
      <c r="E265" s="196" t="s">
        <v>19</v>
      </c>
      <c r="F265" s="197" t="s">
        <v>282</v>
      </c>
      <c r="G265" s="195"/>
      <c r="H265" s="198">
        <v>203.3</v>
      </c>
      <c r="I265" s="199"/>
      <c r="J265" s="195"/>
      <c r="K265" s="195"/>
      <c r="L265" s="200"/>
      <c r="M265" s="201"/>
      <c r="N265" s="202"/>
      <c r="O265" s="202"/>
      <c r="P265" s="202"/>
      <c r="Q265" s="202"/>
      <c r="R265" s="202"/>
      <c r="S265" s="202"/>
      <c r="T265" s="203"/>
      <c r="AT265" s="204" t="s">
        <v>145</v>
      </c>
      <c r="AU265" s="204" t="s">
        <v>82</v>
      </c>
      <c r="AV265" s="13" t="s">
        <v>82</v>
      </c>
      <c r="AW265" s="13" t="s">
        <v>33</v>
      </c>
      <c r="AX265" s="13" t="s">
        <v>71</v>
      </c>
      <c r="AY265" s="204" t="s">
        <v>132</v>
      </c>
    </row>
    <row r="266" spans="1:65" s="13" customFormat="1" ht="11.25">
      <c r="B266" s="194"/>
      <c r="C266" s="195"/>
      <c r="D266" s="187" t="s">
        <v>145</v>
      </c>
      <c r="E266" s="196" t="s">
        <v>19</v>
      </c>
      <c r="F266" s="197" t="s">
        <v>283</v>
      </c>
      <c r="G266" s="195"/>
      <c r="H266" s="198">
        <v>21.1</v>
      </c>
      <c r="I266" s="199"/>
      <c r="J266" s="195"/>
      <c r="K266" s="195"/>
      <c r="L266" s="200"/>
      <c r="M266" s="201"/>
      <c r="N266" s="202"/>
      <c r="O266" s="202"/>
      <c r="P266" s="202"/>
      <c r="Q266" s="202"/>
      <c r="R266" s="202"/>
      <c r="S266" s="202"/>
      <c r="T266" s="203"/>
      <c r="AT266" s="204" t="s">
        <v>145</v>
      </c>
      <c r="AU266" s="204" t="s">
        <v>82</v>
      </c>
      <c r="AV266" s="13" t="s">
        <v>82</v>
      </c>
      <c r="AW266" s="13" t="s">
        <v>33</v>
      </c>
      <c r="AX266" s="13" t="s">
        <v>71</v>
      </c>
      <c r="AY266" s="204" t="s">
        <v>132</v>
      </c>
    </row>
    <row r="267" spans="1:65" s="2" customFormat="1" ht="16.5" customHeight="1">
      <c r="A267" s="35"/>
      <c r="B267" s="36"/>
      <c r="C267" s="216" t="s">
        <v>417</v>
      </c>
      <c r="D267" s="216" t="s">
        <v>304</v>
      </c>
      <c r="E267" s="217" t="s">
        <v>418</v>
      </c>
      <c r="F267" s="218" t="s">
        <v>419</v>
      </c>
      <c r="G267" s="219" t="s">
        <v>245</v>
      </c>
      <c r="H267" s="220">
        <v>71.034999999999997</v>
      </c>
      <c r="I267" s="221"/>
      <c r="J267" s="222">
        <f>ROUND(I267*H267,2)</f>
        <v>0</v>
      </c>
      <c r="K267" s="218" t="s">
        <v>138</v>
      </c>
      <c r="L267" s="223"/>
      <c r="M267" s="224" t="s">
        <v>19</v>
      </c>
      <c r="N267" s="225" t="s">
        <v>42</v>
      </c>
      <c r="O267" s="65"/>
      <c r="P267" s="183">
        <f>O267*H267</f>
        <v>0</v>
      </c>
      <c r="Q267" s="183">
        <v>1</v>
      </c>
      <c r="R267" s="183">
        <f>Q267*H267</f>
        <v>71.034999999999997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192</v>
      </c>
      <c r="AT267" s="185" t="s">
        <v>304</v>
      </c>
      <c r="AU267" s="185" t="s">
        <v>82</v>
      </c>
      <c r="AY267" s="18" t="s">
        <v>132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79</v>
      </c>
      <c r="BK267" s="186">
        <f>ROUND(I267*H267,2)</f>
        <v>0</v>
      </c>
      <c r="BL267" s="18" t="s">
        <v>139</v>
      </c>
      <c r="BM267" s="185" t="s">
        <v>420</v>
      </c>
    </row>
    <row r="268" spans="1:65" s="2" customFormat="1" ht="11.25">
      <c r="A268" s="35"/>
      <c r="B268" s="36"/>
      <c r="C268" s="37"/>
      <c r="D268" s="187" t="s">
        <v>141</v>
      </c>
      <c r="E268" s="37"/>
      <c r="F268" s="188" t="s">
        <v>419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141</v>
      </c>
      <c r="AU268" s="18" t="s">
        <v>82</v>
      </c>
    </row>
    <row r="269" spans="1:65" s="13" customFormat="1" ht="11.25">
      <c r="B269" s="194"/>
      <c r="C269" s="195"/>
      <c r="D269" s="187" t="s">
        <v>145</v>
      </c>
      <c r="E269" s="196" t="s">
        <v>19</v>
      </c>
      <c r="F269" s="197" t="s">
        <v>421</v>
      </c>
      <c r="G269" s="195"/>
      <c r="H269" s="198">
        <v>71.034999999999997</v>
      </c>
      <c r="I269" s="199"/>
      <c r="J269" s="195"/>
      <c r="K269" s="195"/>
      <c r="L269" s="200"/>
      <c r="M269" s="201"/>
      <c r="N269" s="202"/>
      <c r="O269" s="202"/>
      <c r="P269" s="202"/>
      <c r="Q269" s="202"/>
      <c r="R269" s="202"/>
      <c r="S269" s="202"/>
      <c r="T269" s="203"/>
      <c r="AT269" s="204" t="s">
        <v>145</v>
      </c>
      <c r="AU269" s="204" t="s">
        <v>82</v>
      </c>
      <c r="AV269" s="13" t="s">
        <v>82</v>
      </c>
      <c r="AW269" s="13" t="s">
        <v>33</v>
      </c>
      <c r="AX269" s="13" t="s">
        <v>79</v>
      </c>
      <c r="AY269" s="204" t="s">
        <v>132</v>
      </c>
    </row>
    <row r="270" spans="1:65" s="2" customFormat="1" ht="16.5" customHeight="1">
      <c r="A270" s="35"/>
      <c r="B270" s="36"/>
      <c r="C270" s="174" t="s">
        <v>422</v>
      </c>
      <c r="D270" s="174" t="s">
        <v>134</v>
      </c>
      <c r="E270" s="175" t="s">
        <v>423</v>
      </c>
      <c r="F270" s="176" t="s">
        <v>424</v>
      </c>
      <c r="G270" s="177" t="s">
        <v>137</v>
      </c>
      <c r="H270" s="178">
        <v>10369.027</v>
      </c>
      <c r="I270" s="179"/>
      <c r="J270" s="180">
        <f>ROUND(I270*H270,2)</f>
        <v>0</v>
      </c>
      <c r="K270" s="176" t="s">
        <v>138</v>
      </c>
      <c r="L270" s="40"/>
      <c r="M270" s="181" t="s">
        <v>19</v>
      </c>
      <c r="N270" s="182" t="s">
        <v>42</v>
      </c>
      <c r="O270" s="65"/>
      <c r="P270" s="183">
        <f>O270*H270</f>
        <v>0</v>
      </c>
      <c r="Q270" s="183">
        <v>0.34499999999999997</v>
      </c>
      <c r="R270" s="183">
        <f>Q270*H270</f>
        <v>3577.3143149999996</v>
      </c>
      <c r="S270" s="183">
        <v>0</v>
      </c>
      <c r="T270" s="18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5" t="s">
        <v>139</v>
      </c>
      <c r="AT270" s="185" t="s">
        <v>134</v>
      </c>
      <c r="AU270" s="185" t="s">
        <v>82</v>
      </c>
      <c r="AY270" s="18" t="s">
        <v>132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8" t="s">
        <v>79</v>
      </c>
      <c r="BK270" s="186">
        <f>ROUND(I270*H270,2)</f>
        <v>0</v>
      </c>
      <c r="BL270" s="18" t="s">
        <v>139</v>
      </c>
      <c r="BM270" s="185" t="s">
        <v>425</v>
      </c>
    </row>
    <row r="271" spans="1:65" s="2" customFormat="1" ht="11.25">
      <c r="A271" s="35"/>
      <c r="B271" s="36"/>
      <c r="C271" s="37"/>
      <c r="D271" s="187" t="s">
        <v>141</v>
      </c>
      <c r="E271" s="37"/>
      <c r="F271" s="188" t="s">
        <v>426</v>
      </c>
      <c r="G271" s="37"/>
      <c r="H271" s="37"/>
      <c r="I271" s="189"/>
      <c r="J271" s="37"/>
      <c r="K271" s="37"/>
      <c r="L271" s="40"/>
      <c r="M271" s="190"/>
      <c r="N271" s="191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141</v>
      </c>
      <c r="AU271" s="18" t="s">
        <v>82</v>
      </c>
    </row>
    <row r="272" spans="1:65" s="2" customFormat="1" ht="11.25">
      <c r="A272" s="35"/>
      <c r="B272" s="36"/>
      <c r="C272" s="37"/>
      <c r="D272" s="192" t="s">
        <v>143</v>
      </c>
      <c r="E272" s="37"/>
      <c r="F272" s="193" t="s">
        <v>427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143</v>
      </c>
      <c r="AU272" s="18" t="s">
        <v>82</v>
      </c>
    </row>
    <row r="273" spans="1:65" s="2" customFormat="1" ht="19.5">
      <c r="A273" s="35"/>
      <c r="B273" s="36"/>
      <c r="C273" s="37"/>
      <c r="D273" s="187" t="s">
        <v>152</v>
      </c>
      <c r="E273" s="37"/>
      <c r="F273" s="205" t="s">
        <v>428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152</v>
      </c>
      <c r="AU273" s="18" t="s">
        <v>82</v>
      </c>
    </row>
    <row r="274" spans="1:65" s="13" customFormat="1" ht="11.25">
      <c r="B274" s="194"/>
      <c r="C274" s="195"/>
      <c r="D274" s="187" t="s">
        <v>145</v>
      </c>
      <c r="E274" s="196" t="s">
        <v>19</v>
      </c>
      <c r="F274" s="197" t="s">
        <v>429</v>
      </c>
      <c r="G274" s="195"/>
      <c r="H274" s="198">
        <v>9326.8269999999993</v>
      </c>
      <c r="I274" s="199"/>
      <c r="J274" s="195"/>
      <c r="K274" s="195"/>
      <c r="L274" s="200"/>
      <c r="M274" s="201"/>
      <c r="N274" s="202"/>
      <c r="O274" s="202"/>
      <c r="P274" s="202"/>
      <c r="Q274" s="202"/>
      <c r="R274" s="202"/>
      <c r="S274" s="202"/>
      <c r="T274" s="203"/>
      <c r="AT274" s="204" t="s">
        <v>145</v>
      </c>
      <c r="AU274" s="204" t="s">
        <v>82</v>
      </c>
      <c r="AV274" s="13" t="s">
        <v>82</v>
      </c>
      <c r="AW274" s="13" t="s">
        <v>33</v>
      </c>
      <c r="AX274" s="13" t="s">
        <v>71</v>
      </c>
      <c r="AY274" s="204" t="s">
        <v>132</v>
      </c>
    </row>
    <row r="275" spans="1:65" s="13" customFormat="1" ht="11.25">
      <c r="B275" s="194"/>
      <c r="C275" s="195"/>
      <c r="D275" s="187" t="s">
        <v>145</v>
      </c>
      <c r="E275" s="196" t="s">
        <v>19</v>
      </c>
      <c r="F275" s="197" t="s">
        <v>430</v>
      </c>
      <c r="G275" s="195"/>
      <c r="H275" s="198">
        <v>421.8</v>
      </c>
      <c r="I275" s="199"/>
      <c r="J275" s="195"/>
      <c r="K275" s="195"/>
      <c r="L275" s="200"/>
      <c r="M275" s="201"/>
      <c r="N275" s="202"/>
      <c r="O275" s="202"/>
      <c r="P275" s="202"/>
      <c r="Q275" s="202"/>
      <c r="R275" s="202"/>
      <c r="S275" s="202"/>
      <c r="T275" s="203"/>
      <c r="AT275" s="204" t="s">
        <v>145</v>
      </c>
      <c r="AU275" s="204" t="s">
        <v>82</v>
      </c>
      <c r="AV275" s="13" t="s">
        <v>82</v>
      </c>
      <c r="AW275" s="13" t="s">
        <v>33</v>
      </c>
      <c r="AX275" s="13" t="s">
        <v>71</v>
      </c>
      <c r="AY275" s="204" t="s">
        <v>132</v>
      </c>
    </row>
    <row r="276" spans="1:65" s="13" customFormat="1" ht="11.25">
      <c r="B276" s="194"/>
      <c r="C276" s="195"/>
      <c r="D276" s="187" t="s">
        <v>145</v>
      </c>
      <c r="E276" s="196" t="s">
        <v>19</v>
      </c>
      <c r="F276" s="197" t="s">
        <v>431</v>
      </c>
      <c r="G276" s="195"/>
      <c r="H276" s="198">
        <v>147.4</v>
      </c>
      <c r="I276" s="199"/>
      <c r="J276" s="195"/>
      <c r="K276" s="195"/>
      <c r="L276" s="200"/>
      <c r="M276" s="201"/>
      <c r="N276" s="202"/>
      <c r="O276" s="202"/>
      <c r="P276" s="202"/>
      <c r="Q276" s="202"/>
      <c r="R276" s="202"/>
      <c r="S276" s="202"/>
      <c r="T276" s="203"/>
      <c r="AT276" s="204" t="s">
        <v>145</v>
      </c>
      <c r="AU276" s="204" t="s">
        <v>82</v>
      </c>
      <c r="AV276" s="13" t="s">
        <v>82</v>
      </c>
      <c r="AW276" s="13" t="s">
        <v>33</v>
      </c>
      <c r="AX276" s="13" t="s">
        <v>71</v>
      </c>
      <c r="AY276" s="204" t="s">
        <v>132</v>
      </c>
    </row>
    <row r="277" spans="1:65" s="13" customFormat="1" ht="11.25">
      <c r="B277" s="194"/>
      <c r="C277" s="195"/>
      <c r="D277" s="187" t="s">
        <v>145</v>
      </c>
      <c r="E277" s="196" t="s">
        <v>19</v>
      </c>
      <c r="F277" s="197" t="s">
        <v>432</v>
      </c>
      <c r="G277" s="195"/>
      <c r="H277" s="198">
        <v>406.6</v>
      </c>
      <c r="I277" s="199"/>
      <c r="J277" s="195"/>
      <c r="K277" s="195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145</v>
      </c>
      <c r="AU277" s="204" t="s">
        <v>82</v>
      </c>
      <c r="AV277" s="13" t="s">
        <v>82</v>
      </c>
      <c r="AW277" s="13" t="s">
        <v>33</v>
      </c>
      <c r="AX277" s="13" t="s">
        <v>71</v>
      </c>
      <c r="AY277" s="204" t="s">
        <v>132</v>
      </c>
    </row>
    <row r="278" spans="1:65" s="13" customFormat="1" ht="11.25">
      <c r="B278" s="194"/>
      <c r="C278" s="195"/>
      <c r="D278" s="187" t="s">
        <v>145</v>
      </c>
      <c r="E278" s="196" t="s">
        <v>19</v>
      </c>
      <c r="F278" s="197" t="s">
        <v>433</v>
      </c>
      <c r="G278" s="195"/>
      <c r="H278" s="198">
        <v>42.2</v>
      </c>
      <c r="I278" s="199"/>
      <c r="J278" s="195"/>
      <c r="K278" s="195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145</v>
      </c>
      <c r="AU278" s="204" t="s">
        <v>82</v>
      </c>
      <c r="AV278" s="13" t="s">
        <v>82</v>
      </c>
      <c r="AW278" s="13" t="s">
        <v>33</v>
      </c>
      <c r="AX278" s="13" t="s">
        <v>71</v>
      </c>
      <c r="AY278" s="204" t="s">
        <v>132</v>
      </c>
    </row>
    <row r="279" spans="1:65" s="13" customFormat="1" ht="11.25">
      <c r="B279" s="194"/>
      <c r="C279" s="195"/>
      <c r="D279" s="187" t="s">
        <v>145</v>
      </c>
      <c r="E279" s="196" t="s">
        <v>19</v>
      </c>
      <c r="F279" s="197" t="s">
        <v>434</v>
      </c>
      <c r="G279" s="195"/>
      <c r="H279" s="198">
        <v>24.2</v>
      </c>
      <c r="I279" s="199"/>
      <c r="J279" s="195"/>
      <c r="K279" s="195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145</v>
      </c>
      <c r="AU279" s="204" t="s">
        <v>82</v>
      </c>
      <c r="AV279" s="13" t="s">
        <v>82</v>
      </c>
      <c r="AW279" s="13" t="s">
        <v>33</v>
      </c>
      <c r="AX279" s="13" t="s">
        <v>71</v>
      </c>
      <c r="AY279" s="204" t="s">
        <v>132</v>
      </c>
    </row>
    <row r="280" spans="1:65" s="2" customFormat="1" ht="16.5" customHeight="1">
      <c r="A280" s="35"/>
      <c r="B280" s="36"/>
      <c r="C280" s="174" t="s">
        <v>435</v>
      </c>
      <c r="D280" s="174" t="s">
        <v>134</v>
      </c>
      <c r="E280" s="175" t="s">
        <v>436</v>
      </c>
      <c r="F280" s="176" t="s">
        <v>437</v>
      </c>
      <c r="G280" s="177" t="s">
        <v>137</v>
      </c>
      <c r="H280" s="178">
        <v>4122.4520000000002</v>
      </c>
      <c r="I280" s="179"/>
      <c r="J280" s="180">
        <f>ROUND(I280*H280,2)</f>
        <v>0</v>
      </c>
      <c r="K280" s="176" t="s">
        <v>138</v>
      </c>
      <c r="L280" s="40"/>
      <c r="M280" s="181" t="s">
        <v>19</v>
      </c>
      <c r="N280" s="182" t="s">
        <v>42</v>
      </c>
      <c r="O280" s="65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139</v>
      </c>
      <c r="AT280" s="185" t="s">
        <v>134</v>
      </c>
      <c r="AU280" s="185" t="s">
        <v>82</v>
      </c>
      <c r="AY280" s="18" t="s">
        <v>132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79</v>
      </c>
      <c r="BK280" s="186">
        <f>ROUND(I280*H280,2)</f>
        <v>0</v>
      </c>
      <c r="BL280" s="18" t="s">
        <v>139</v>
      </c>
      <c r="BM280" s="185" t="s">
        <v>438</v>
      </c>
    </row>
    <row r="281" spans="1:65" s="2" customFormat="1" ht="19.5">
      <c r="A281" s="35"/>
      <c r="B281" s="36"/>
      <c r="C281" s="37"/>
      <c r="D281" s="187" t="s">
        <v>141</v>
      </c>
      <c r="E281" s="37"/>
      <c r="F281" s="188" t="s">
        <v>439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141</v>
      </c>
      <c r="AU281" s="18" t="s">
        <v>82</v>
      </c>
    </row>
    <row r="282" spans="1:65" s="2" customFormat="1" ht="11.25">
      <c r="A282" s="35"/>
      <c r="B282" s="36"/>
      <c r="C282" s="37"/>
      <c r="D282" s="192" t="s">
        <v>143</v>
      </c>
      <c r="E282" s="37"/>
      <c r="F282" s="193" t="s">
        <v>440</v>
      </c>
      <c r="G282" s="37"/>
      <c r="H282" s="37"/>
      <c r="I282" s="189"/>
      <c r="J282" s="37"/>
      <c r="K282" s="37"/>
      <c r="L282" s="40"/>
      <c r="M282" s="190"/>
      <c r="N282" s="191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143</v>
      </c>
      <c r="AU282" s="18" t="s">
        <v>82</v>
      </c>
    </row>
    <row r="283" spans="1:65" s="2" customFormat="1" ht="19.5">
      <c r="A283" s="35"/>
      <c r="B283" s="36"/>
      <c r="C283" s="37"/>
      <c r="D283" s="187" t="s">
        <v>152</v>
      </c>
      <c r="E283" s="37"/>
      <c r="F283" s="205" t="s">
        <v>441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152</v>
      </c>
      <c r="AU283" s="18" t="s">
        <v>82</v>
      </c>
    </row>
    <row r="284" spans="1:65" s="13" customFormat="1" ht="11.25">
      <c r="B284" s="194"/>
      <c r="C284" s="195"/>
      <c r="D284" s="187" t="s">
        <v>145</v>
      </c>
      <c r="E284" s="196" t="s">
        <v>19</v>
      </c>
      <c r="F284" s="197" t="s">
        <v>442</v>
      </c>
      <c r="G284" s="195"/>
      <c r="H284" s="198">
        <v>3601.3519999999999</v>
      </c>
      <c r="I284" s="199"/>
      <c r="J284" s="195"/>
      <c r="K284" s="195"/>
      <c r="L284" s="200"/>
      <c r="M284" s="201"/>
      <c r="N284" s="202"/>
      <c r="O284" s="202"/>
      <c r="P284" s="202"/>
      <c r="Q284" s="202"/>
      <c r="R284" s="202"/>
      <c r="S284" s="202"/>
      <c r="T284" s="203"/>
      <c r="AT284" s="204" t="s">
        <v>145</v>
      </c>
      <c r="AU284" s="204" t="s">
        <v>82</v>
      </c>
      <c r="AV284" s="13" t="s">
        <v>82</v>
      </c>
      <c r="AW284" s="13" t="s">
        <v>33</v>
      </c>
      <c r="AX284" s="13" t="s">
        <v>71</v>
      </c>
      <c r="AY284" s="204" t="s">
        <v>132</v>
      </c>
    </row>
    <row r="285" spans="1:65" s="13" customFormat="1" ht="11.25">
      <c r="B285" s="194"/>
      <c r="C285" s="195"/>
      <c r="D285" s="187" t="s">
        <v>145</v>
      </c>
      <c r="E285" s="196" t="s">
        <v>19</v>
      </c>
      <c r="F285" s="197" t="s">
        <v>443</v>
      </c>
      <c r="G285" s="195"/>
      <c r="H285" s="198">
        <v>210.9</v>
      </c>
      <c r="I285" s="199"/>
      <c r="J285" s="195"/>
      <c r="K285" s="195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145</v>
      </c>
      <c r="AU285" s="204" t="s">
        <v>82</v>
      </c>
      <c r="AV285" s="13" t="s">
        <v>82</v>
      </c>
      <c r="AW285" s="13" t="s">
        <v>33</v>
      </c>
      <c r="AX285" s="13" t="s">
        <v>71</v>
      </c>
      <c r="AY285" s="204" t="s">
        <v>132</v>
      </c>
    </row>
    <row r="286" spans="1:65" s="13" customFormat="1" ht="11.25">
      <c r="B286" s="194"/>
      <c r="C286" s="195"/>
      <c r="D286" s="187" t="s">
        <v>145</v>
      </c>
      <c r="E286" s="196" t="s">
        <v>19</v>
      </c>
      <c r="F286" s="197" t="s">
        <v>444</v>
      </c>
      <c r="G286" s="195"/>
      <c r="H286" s="198">
        <v>73.7</v>
      </c>
      <c r="I286" s="199"/>
      <c r="J286" s="195"/>
      <c r="K286" s="195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145</v>
      </c>
      <c r="AU286" s="204" t="s">
        <v>82</v>
      </c>
      <c r="AV286" s="13" t="s">
        <v>82</v>
      </c>
      <c r="AW286" s="13" t="s">
        <v>33</v>
      </c>
      <c r="AX286" s="13" t="s">
        <v>71</v>
      </c>
      <c r="AY286" s="204" t="s">
        <v>132</v>
      </c>
    </row>
    <row r="287" spans="1:65" s="13" customFormat="1" ht="11.25">
      <c r="B287" s="194"/>
      <c r="C287" s="195"/>
      <c r="D287" s="187" t="s">
        <v>145</v>
      </c>
      <c r="E287" s="196" t="s">
        <v>19</v>
      </c>
      <c r="F287" s="197" t="s">
        <v>445</v>
      </c>
      <c r="G287" s="195"/>
      <c r="H287" s="198">
        <v>203.3</v>
      </c>
      <c r="I287" s="199"/>
      <c r="J287" s="195"/>
      <c r="K287" s="195"/>
      <c r="L287" s="200"/>
      <c r="M287" s="201"/>
      <c r="N287" s="202"/>
      <c r="O287" s="202"/>
      <c r="P287" s="202"/>
      <c r="Q287" s="202"/>
      <c r="R287" s="202"/>
      <c r="S287" s="202"/>
      <c r="T287" s="203"/>
      <c r="AT287" s="204" t="s">
        <v>145</v>
      </c>
      <c r="AU287" s="204" t="s">
        <v>82</v>
      </c>
      <c r="AV287" s="13" t="s">
        <v>82</v>
      </c>
      <c r="AW287" s="13" t="s">
        <v>33</v>
      </c>
      <c r="AX287" s="13" t="s">
        <v>71</v>
      </c>
      <c r="AY287" s="204" t="s">
        <v>132</v>
      </c>
    </row>
    <row r="288" spans="1:65" s="13" customFormat="1" ht="11.25">
      <c r="B288" s="194"/>
      <c r="C288" s="195"/>
      <c r="D288" s="187" t="s">
        <v>145</v>
      </c>
      <c r="E288" s="196" t="s">
        <v>19</v>
      </c>
      <c r="F288" s="197" t="s">
        <v>446</v>
      </c>
      <c r="G288" s="195"/>
      <c r="H288" s="198">
        <v>21.1</v>
      </c>
      <c r="I288" s="199"/>
      <c r="J288" s="195"/>
      <c r="K288" s="195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145</v>
      </c>
      <c r="AU288" s="204" t="s">
        <v>82</v>
      </c>
      <c r="AV288" s="13" t="s">
        <v>82</v>
      </c>
      <c r="AW288" s="13" t="s">
        <v>33</v>
      </c>
      <c r="AX288" s="13" t="s">
        <v>71</v>
      </c>
      <c r="AY288" s="204" t="s">
        <v>132</v>
      </c>
    </row>
    <row r="289" spans="1:65" s="13" customFormat="1" ht="11.25">
      <c r="B289" s="194"/>
      <c r="C289" s="195"/>
      <c r="D289" s="187" t="s">
        <v>145</v>
      </c>
      <c r="E289" s="196" t="s">
        <v>19</v>
      </c>
      <c r="F289" s="197" t="s">
        <v>447</v>
      </c>
      <c r="G289" s="195"/>
      <c r="H289" s="198">
        <v>12.1</v>
      </c>
      <c r="I289" s="199"/>
      <c r="J289" s="195"/>
      <c r="K289" s="195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145</v>
      </c>
      <c r="AU289" s="204" t="s">
        <v>82</v>
      </c>
      <c r="AV289" s="13" t="s">
        <v>82</v>
      </c>
      <c r="AW289" s="13" t="s">
        <v>33</v>
      </c>
      <c r="AX289" s="13" t="s">
        <v>71</v>
      </c>
      <c r="AY289" s="204" t="s">
        <v>132</v>
      </c>
    </row>
    <row r="290" spans="1:65" s="2" customFormat="1" ht="16.5" customHeight="1">
      <c r="A290" s="35"/>
      <c r="B290" s="36"/>
      <c r="C290" s="174" t="s">
        <v>448</v>
      </c>
      <c r="D290" s="174" t="s">
        <v>134</v>
      </c>
      <c r="E290" s="175" t="s">
        <v>449</v>
      </c>
      <c r="F290" s="176" t="s">
        <v>450</v>
      </c>
      <c r="G290" s="177" t="s">
        <v>137</v>
      </c>
      <c r="H290" s="178">
        <v>965.51</v>
      </c>
      <c r="I290" s="179"/>
      <c r="J290" s="180">
        <f>ROUND(I290*H290,2)</f>
        <v>0</v>
      </c>
      <c r="K290" s="176" t="s">
        <v>138</v>
      </c>
      <c r="L290" s="40"/>
      <c r="M290" s="181" t="s">
        <v>19</v>
      </c>
      <c r="N290" s="182" t="s">
        <v>42</v>
      </c>
      <c r="O290" s="65"/>
      <c r="P290" s="183">
        <f>O290*H290</f>
        <v>0</v>
      </c>
      <c r="Q290" s="183">
        <v>0.21587999999999999</v>
      </c>
      <c r="R290" s="183">
        <f>Q290*H290</f>
        <v>208.43429879999999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139</v>
      </c>
      <c r="AT290" s="185" t="s">
        <v>134</v>
      </c>
      <c r="AU290" s="185" t="s">
        <v>82</v>
      </c>
      <c r="AY290" s="18" t="s">
        <v>132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79</v>
      </c>
      <c r="BK290" s="186">
        <f>ROUND(I290*H290,2)</f>
        <v>0</v>
      </c>
      <c r="BL290" s="18" t="s">
        <v>139</v>
      </c>
      <c r="BM290" s="185" t="s">
        <v>451</v>
      </c>
    </row>
    <row r="291" spans="1:65" s="2" customFormat="1" ht="11.25">
      <c r="A291" s="35"/>
      <c r="B291" s="36"/>
      <c r="C291" s="37"/>
      <c r="D291" s="187" t="s">
        <v>141</v>
      </c>
      <c r="E291" s="37"/>
      <c r="F291" s="188" t="s">
        <v>452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141</v>
      </c>
      <c r="AU291" s="18" t="s">
        <v>82</v>
      </c>
    </row>
    <row r="292" spans="1:65" s="2" customFormat="1" ht="11.25">
      <c r="A292" s="35"/>
      <c r="B292" s="36"/>
      <c r="C292" s="37"/>
      <c r="D292" s="192" t="s">
        <v>143</v>
      </c>
      <c r="E292" s="37"/>
      <c r="F292" s="193" t="s">
        <v>453</v>
      </c>
      <c r="G292" s="37"/>
      <c r="H292" s="37"/>
      <c r="I292" s="189"/>
      <c r="J292" s="37"/>
      <c r="K292" s="37"/>
      <c r="L292" s="40"/>
      <c r="M292" s="190"/>
      <c r="N292" s="191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143</v>
      </c>
      <c r="AU292" s="18" t="s">
        <v>82</v>
      </c>
    </row>
    <row r="293" spans="1:65" s="2" customFormat="1" ht="19.5">
      <c r="A293" s="35"/>
      <c r="B293" s="36"/>
      <c r="C293" s="37"/>
      <c r="D293" s="187" t="s">
        <v>152</v>
      </c>
      <c r="E293" s="37"/>
      <c r="F293" s="205" t="s">
        <v>454</v>
      </c>
      <c r="G293" s="37"/>
      <c r="H293" s="37"/>
      <c r="I293" s="189"/>
      <c r="J293" s="37"/>
      <c r="K293" s="37"/>
      <c r="L293" s="40"/>
      <c r="M293" s="190"/>
      <c r="N293" s="191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152</v>
      </c>
      <c r="AU293" s="18" t="s">
        <v>82</v>
      </c>
    </row>
    <row r="294" spans="1:65" s="13" customFormat="1" ht="11.25">
      <c r="B294" s="194"/>
      <c r="C294" s="195"/>
      <c r="D294" s="187" t="s">
        <v>145</v>
      </c>
      <c r="E294" s="196" t="s">
        <v>19</v>
      </c>
      <c r="F294" s="197" t="s">
        <v>455</v>
      </c>
      <c r="G294" s="195"/>
      <c r="H294" s="198">
        <v>965.51</v>
      </c>
      <c r="I294" s="199"/>
      <c r="J294" s="195"/>
      <c r="K294" s="195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145</v>
      </c>
      <c r="AU294" s="204" t="s">
        <v>82</v>
      </c>
      <c r="AV294" s="13" t="s">
        <v>82</v>
      </c>
      <c r="AW294" s="13" t="s">
        <v>33</v>
      </c>
      <c r="AX294" s="13" t="s">
        <v>79</v>
      </c>
      <c r="AY294" s="204" t="s">
        <v>132</v>
      </c>
    </row>
    <row r="295" spans="1:65" s="2" customFormat="1" ht="16.5" customHeight="1">
      <c r="A295" s="35"/>
      <c r="B295" s="36"/>
      <c r="C295" s="174" t="s">
        <v>456</v>
      </c>
      <c r="D295" s="174" t="s">
        <v>134</v>
      </c>
      <c r="E295" s="175" t="s">
        <v>457</v>
      </c>
      <c r="F295" s="176" t="s">
        <v>458</v>
      </c>
      <c r="G295" s="177" t="s">
        <v>137</v>
      </c>
      <c r="H295" s="178">
        <v>8235.25</v>
      </c>
      <c r="I295" s="179"/>
      <c r="J295" s="180">
        <f>ROUND(I295*H295,2)</f>
        <v>0</v>
      </c>
      <c r="K295" s="176" t="s">
        <v>138</v>
      </c>
      <c r="L295" s="40"/>
      <c r="M295" s="181" t="s">
        <v>19</v>
      </c>
      <c r="N295" s="182" t="s">
        <v>42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139</v>
      </c>
      <c r="AT295" s="185" t="s">
        <v>134</v>
      </c>
      <c r="AU295" s="185" t="s">
        <v>82</v>
      </c>
      <c r="AY295" s="18" t="s">
        <v>132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79</v>
      </c>
      <c r="BK295" s="186">
        <f>ROUND(I295*H295,2)</f>
        <v>0</v>
      </c>
      <c r="BL295" s="18" t="s">
        <v>139</v>
      </c>
      <c r="BM295" s="185" t="s">
        <v>459</v>
      </c>
    </row>
    <row r="296" spans="1:65" s="2" customFormat="1" ht="11.25">
      <c r="A296" s="35"/>
      <c r="B296" s="36"/>
      <c r="C296" s="37"/>
      <c r="D296" s="187" t="s">
        <v>141</v>
      </c>
      <c r="E296" s="37"/>
      <c r="F296" s="188" t="s">
        <v>460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141</v>
      </c>
      <c r="AU296" s="18" t="s">
        <v>82</v>
      </c>
    </row>
    <row r="297" spans="1:65" s="2" customFormat="1" ht="11.25">
      <c r="A297" s="35"/>
      <c r="B297" s="36"/>
      <c r="C297" s="37"/>
      <c r="D297" s="192" t="s">
        <v>143</v>
      </c>
      <c r="E297" s="37"/>
      <c r="F297" s="193" t="s">
        <v>461</v>
      </c>
      <c r="G297" s="37"/>
      <c r="H297" s="37"/>
      <c r="I297" s="189"/>
      <c r="J297" s="37"/>
      <c r="K297" s="37"/>
      <c r="L297" s="40"/>
      <c r="M297" s="190"/>
      <c r="N297" s="191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143</v>
      </c>
      <c r="AU297" s="18" t="s">
        <v>82</v>
      </c>
    </row>
    <row r="298" spans="1:65" s="13" customFormat="1" ht="11.25">
      <c r="B298" s="194"/>
      <c r="C298" s="195"/>
      <c r="D298" s="187" t="s">
        <v>145</v>
      </c>
      <c r="E298" s="196" t="s">
        <v>19</v>
      </c>
      <c r="F298" s="197" t="s">
        <v>462</v>
      </c>
      <c r="G298" s="195"/>
      <c r="H298" s="198">
        <v>7193.05</v>
      </c>
      <c r="I298" s="199"/>
      <c r="J298" s="195"/>
      <c r="K298" s="195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145</v>
      </c>
      <c r="AU298" s="204" t="s">
        <v>82</v>
      </c>
      <c r="AV298" s="13" t="s">
        <v>82</v>
      </c>
      <c r="AW298" s="13" t="s">
        <v>33</v>
      </c>
      <c r="AX298" s="13" t="s">
        <v>71</v>
      </c>
      <c r="AY298" s="204" t="s">
        <v>132</v>
      </c>
    </row>
    <row r="299" spans="1:65" s="13" customFormat="1" ht="11.25">
      <c r="B299" s="194"/>
      <c r="C299" s="195"/>
      <c r="D299" s="187" t="s">
        <v>145</v>
      </c>
      <c r="E299" s="196" t="s">
        <v>19</v>
      </c>
      <c r="F299" s="197" t="s">
        <v>430</v>
      </c>
      <c r="G299" s="195"/>
      <c r="H299" s="198">
        <v>421.8</v>
      </c>
      <c r="I299" s="199"/>
      <c r="J299" s="195"/>
      <c r="K299" s="195"/>
      <c r="L299" s="200"/>
      <c r="M299" s="201"/>
      <c r="N299" s="202"/>
      <c r="O299" s="202"/>
      <c r="P299" s="202"/>
      <c r="Q299" s="202"/>
      <c r="R299" s="202"/>
      <c r="S299" s="202"/>
      <c r="T299" s="203"/>
      <c r="AT299" s="204" t="s">
        <v>145</v>
      </c>
      <c r="AU299" s="204" t="s">
        <v>82</v>
      </c>
      <c r="AV299" s="13" t="s">
        <v>82</v>
      </c>
      <c r="AW299" s="13" t="s">
        <v>33</v>
      </c>
      <c r="AX299" s="13" t="s">
        <v>71</v>
      </c>
      <c r="AY299" s="204" t="s">
        <v>132</v>
      </c>
    </row>
    <row r="300" spans="1:65" s="13" customFormat="1" ht="11.25">
      <c r="B300" s="194"/>
      <c r="C300" s="195"/>
      <c r="D300" s="187" t="s">
        <v>145</v>
      </c>
      <c r="E300" s="196" t="s">
        <v>19</v>
      </c>
      <c r="F300" s="197" t="s">
        <v>431</v>
      </c>
      <c r="G300" s="195"/>
      <c r="H300" s="198">
        <v>147.4</v>
      </c>
      <c r="I300" s="199"/>
      <c r="J300" s="195"/>
      <c r="K300" s="195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145</v>
      </c>
      <c r="AU300" s="204" t="s">
        <v>82</v>
      </c>
      <c r="AV300" s="13" t="s">
        <v>82</v>
      </c>
      <c r="AW300" s="13" t="s">
        <v>33</v>
      </c>
      <c r="AX300" s="13" t="s">
        <v>71</v>
      </c>
      <c r="AY300" s="204" t="s">
        <v>132</v>
      </c>
    </row>
    <row r="301" spans="1:65" s="13" customFormat="1" ht="11.25">
      <c r="B301" s="194"/>
      <c r="C301" s="195"/>
      <c r="D301" s="187" t="s">
        <v>145</v>
      </c>
      <c r="E301" s="196" t="s">
        <v>19</v>
      </c>
      <c r="F301" s="197" t="s">
        <v>432</v>
      </c>
      <c r="G301" s="195"/>
      <c r="H301" s="198">
        <v>406.6</v>
      </c>
      <c r="I301" s="199"/>
      <c r="J301" s="195"/>
      <c r="K301" s="195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145</v>
      </c>
      <c r="AU301" s="204" t="s">
        <v>82</v>
      </c>
      <c r="AV301" s="13" t="s">
        <v>82</v>
      </c>
      <c r="AW301" s="13" t="s">
        <v>33</v>
      </c>
      <c r="AX301" s="13" t="s">
        <v>71</v>
      </c>
      <c r="AY301" s="204" t="s">
        <v>132</v>
      </c>
    </row>
    <row r="302" spans="1:65" s="13" customFormat="1" ht="11.25">
      <c r="B302" s="194"/>
      <c r="C302" s="195"/>
      <c r="D302" s="187" t="s">
        <v>145</v>
      </c>
      <c r="E302" s="196" t="s">
        <v>19</v>
      </c>
      <c r="F302" s="197" t="s">
        <v>433</v>
      </c>
      <c r="G302" s="195"/>
      <c r="H302" s="198">
        <v>42.2</v>
      </c>
      <c r="I302" s="199"/>
      <c r="J302" s="195"/>
      <c r="K302" s="195"/>
      <c r="L302" s="200"/>
      <c r="M302" s="201"/>
      <c r="N302" s="202"/>
      <c r="O302" s="202"/>
      <c r="P302" s="202"/>
      <c r="Q302" s="202"/>
      <c r="R302" s="202"/>
      <c r="S302" s="202"/>
      <c r="T302" s="203"/>
      <c r="AT302" s="204" t="s">
        <v>145</v>
      </c>
      <c r="AU302" s="204" t="s">
        <v>82</v>
      </c>
      <c r="AV302" s="13" t="s">
        <v>82</v>
      </c>
      <c r="AW302" s="13" t="s">
        <v>33</v>
      </c>
      <c r="AX302" s="13" t="s">
        <v>71</v>
      </c>
      <c r="AY302" s="204" t="s">
        <v>132</v>
      </c>
    </row>
    <row r="303" spans="1:65" s="13" customFormat="1" ht="11.25">
      <c r="B303" s="194"/>
      <c r="C303" s="195"/>
      <c r="D303" s="187" t="s">
        <v>145</v>
      </c>
      <c r="E303" s="196" t="s">
        <v>19</v>
      </c>
      <c r="F303" s="197" t="s">
        <v>434</v>
      </c>
      <c r="G303" s="195"/>
      <c r="H303" s="198">
        <v>24.2</v>
      </c>
      <c r="I303" s="199"/>
      <c r="J303" s="195"/>
      <c r="K303" s="195"/>
      <c r="L303" s="200"/>
      <c r="M303" s="201"/>
      <c r="N303" s="202"/>
      <c r="O303" s="202"/>
      <c r="P303" s="202"/>
      <c r="Q303" s="202"/>
      <c r="R303" s="202"/>
      <c r="S303" s="202"/>
      <c r="T303" s="203"/>
      <c r="AT303" s="204" t="s">
        <v>145</v>
      </c>
      <c r="AU303" s="204" t="s">
        <v>82</v>
      </c>
      <c r="AV303" s="13" t="s">
        <v>82</v>
      </c>
      <c r="AW303" s="13" t="s">
        <v>33</v>
      </c>
      <c r="AX303" s="13" t="s">
        <v>71</v>
      </c>
      <c r="AY303" s="204" t="s">
        <v>132</v>
      </c>
    </row>
    <row r="304" spans="1:65" s="2" customFormat="1" ht="21.75" customHeight="1">
      <c r="A304" s="35"/>
      <c r="B304" s="36"/>
      <c r="C304" s="174" t="s">
        <v>463</v>
      </c>
      <c r="D304" s="174" t="s">
        <v>134</v>
      </c>
      <c r="E304" s="175" t="s">
        <v>464</v>
      </c>
      <c r="F304" s="176" t="s">
        <v>465</v>
      </c>
      <c r="G304" s="177" t="s">
        <v>137</v>
      </c>
      <c r="H304" s="178">
        <v>3958.3159999999998</v>
      </c>
      <c r="I304" s="179"/>
      <c r="J304" s="180">
        <f>ROUND(I304*H304,2)</f>
        <v>0</v>
      </c>
      <c r="K304" s="176" t="s">
        <v>138</v>
      </c>
      <c r="L304" s="40"/>
      <c r="M304" s="181" t="s">
        <v>19</v>
      </c>
      <c r="N304" s="182" t="s">
        <v>42</v>
      </c>
      <c r="O304" s="65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5" t="s">
        <v>139</v>
      </c>
      <c r="AT304" s="185" t="s">
        <v>134</v>
      </c>
      <c r="AU304" s="185" t="s">
        <v>82</v>
      </c>
      <c r="AY304" s="18" t="s">
        <v>132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8" t="s">
        <v>79</v>
      </c>
      <c r="BK304" s="186">
        <f>ROUND(I304*H304,2)</f>
        <v>0</v>
      </c>
      <c r="BL304" s="18" t="s">
        <v>139</v>
      </c>
      <c r="BM304" s="185" t="s">
        <v>466</v>
      </c>
    </row>
    <row r="305" spans="1:65" s="2" customFormat="1" ht="19.5">
      <c r="A305" s="35"/>
      <c r="B305" s="36"/>
      <c r="C305" s="37"/>
      <c r="D305" s="187" t="s">
        <v>141</v>
      </c>
      <c r="E305" s="37"/>
      <c r="F305" s="188" t="s">
        <v>467</v>
      </c>
      <c r="G305" s="37"/>
      <c r="H305" s="37"/>
      <c r="I305" s="189"/>
      <c r="J305" s="37"/>
      <c r="K305" s="37"/>
      <c r="L305" s="40"/>
      <c r="M305" s="190"/>
      <c r="N305" s="191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141</v>
      </c>
      <c r="AU305" s="18" t="s">
        <v>82</v>
      </c>
    </row>
    <row r="306" spans="1:65" s="2" customFormat="1" ht="11.25">
      <c r="A306" s="35"/>
      <c r="B306" s="36"/>
      <c r="C306" s="37"/>
      <c r="D306" s="192" t="s">
        <v>143</v>
      </c>
      <c r="E306" s="37"/>
      <c r="F306" s="193" t="s">
        <v>468</v>
      </c>
      <c r="G306" s="37"/>
      <c r="H306" s="37"/>
      <c r="I306" s="189"/>
      <c r="J306" s="37"/>
      <c r="K306" s="37"/>
      <c r="L306" s="40"/>
      <c r="M306" s="190"/>
      <c r="N306" s="191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143</v>
      </c>
      <c r="AU306" s="18" t="s">
        <v>82</v>
      </c>
    </row>
    <row r="307" spans="1:65" s="13" customFormat="1" ht="11.25">
      <c r="B307" s="194"/>
      <c r="C307" s="195"/>
      <c r="D307" s="187" t="s">
        <v>145</v>
      </c>
      <c r="E307" s="196" t="s">
        <v>19</v>
      </c>
      <c r="F307" s="197" t="s">
        <v>469</v>
      </c>
      <c r="G307" s="195"/>
      <c r="H307" s="198">
        <v>3437.2159999999999</v>
      </c>
      <c r="I307" s="199"/>
      <c r="J307" s="195"/>
      <c r="K307" s="195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145</v>
      </c>
      <c r="AU307" s="204" t="s">
        <v>82</v>
      </c>
      <c r="AV307" s="13" t="s">
        <v>82</v>
      </c>
      <c r="AW307" s="13" t="s">
        <v>33</v>
      </c>
      <c r="AX307" s="13" t="s">
        <v>71</v>
      </c>
      <c r="AY307" s="204" t="s">
        <v>132</v>
      </c>
    </row>
    <row r="308" spans="1:65" s="13" customFormat="1" ht="11.25">
      <c r="B308" s="194"/>
      <c r="C308" s="195"/>
      <c r="D308" s="187" t="s">
        <v>145</v>
      </c>
      <c r="E308" s="196" t="s">
        <v>19</v>
      </c>
      <c r="F308" s="197" t="s">
        <v>443</v>
      </c>
      <c r="G308" s="195"/>
      <c r="H308" s="198">
        <v>210.9</v>
      </c>
      <c r="I308" s="199"/>
      <c r="J308" s="195"/>
      <c r="K308" s="195"/>
      <c r="L308" s="200"/>
      <c r="M308" s="201"/>
      <c r="N308" s="202"/>
      <c r="O308" s="202"/>
      <c r="P308" s="202"/>
      <c r="Q308" s="202"/>
      <c r="R308" s="202"/>
      <c r="S308" s="202"/>
      <c r="T308" s="203"/>
      <c r="AT308" s="204" t="s">
        <v>145</v>
      </c>
      <c r="AU308" s="204" t="s">
        <v>82</v>
      </c>
      <c r="AV308" s="13" t="s">
        <v>82</v>
      </c>
      <c r="AW308" s="13" t="s">
        <v>33</v>
      </c>
      <c r="AX308" s="13" t="s">
        <v>71</v>
      </c>
      <c r="AY308" s="204" t="s">
        <v>132</v>
      </c>
    </row>
    <row r="309" spans="1:65" s="13" customFormat="1" ht="11.25">
      <c r="B309" s="194"/>
      <c r="C309" s="195"/>
      <c r="D309" s="187" t="s">
        <v>145</v>
      </c>
      <c r="E309" s="196" t="s">
        <v>19</v>
      </c>
      <c r="F309" s="197" t="s">
        <v>444</v>
      </c>
      <c r="G309" s="195"/>
      <c r="H309" s="198">
        <v>73.7</v>
      </c>
      <c r="I309" s="199"/>
      <c r="J309" s="195"/>
      <c r="K309" s="195"/>
      <c r="L309" s="200"/>
      <c r="M309" s="201"/>
      <c r="N309" s="202"/>
      <c r="O309" s="202"/>
      <c r="P309" s="202"/>
      <c r="Q309" s="202"/>
      <c r="R309" s="202"/>
      <c r="S309" s="202"/>
      <c r="T309" s="203"/>
      <c r="AT309" s="204" t="s">
        <v>145</v>
      </c>
      <c r="AU309" s="204" t="s">
        <v>82</v>
      </c>
      <c r="AV309" s="13" t="s">
        <v>82</v>
      </c>
      <c r="AW309" s="13" t="s">
        <v>33</v>
      </c>
      <c r="AX309" s="13" t="s">
        <v>71</v>
      </c>
      <c r="AY309" s="204" t="s">
        <v>132</v>
      </c>
    </row>
    <row r="310" spans="1:65" s="13" customFormat="1" ht="11.25">
      <c r="B310" s="194"/>
      <c r="C310" s="195"/>
      <c r="D310" s="187" t="s">
        <v>145</v>
      </c>
      <c r="E310" s="196" t="s">
        <v>19</v>
      </c>
      <c r="F310" s="197" t="s">
        <v>445</v>
      </c>
      <c r="G310" s="195"/>
      <c r="H310" s="198">
        <v>203.3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145</v>
      </c>
      <c r="AU310" s="204" t="s">
        <v>82</v>
      </c>
      <c r="AV310" s="13" t="s">
        <v>82</v>
      </c>
      <c r="AW310" s="13" t="s">
        <v>33</v>
      </c>
      <c r="AX310" s="13" t="s">
        <v>71</v>
      </c>
      <c r="AY310" s="204" t="s">
        <v>132</v>
      </c>
    </row>
    <row r="311" spans="1:65" s="13" customFormat="1" ht="11.25">
      <c r="B311" s="194"/>
      <c r="C311" s="195"/>
      <c r="D311" s="187" t="s">
        <v>145</v>
      </c>
      <c r="E311" s="196" t="s">
        <v>19</v>
      </c>
      <c r="F311" s="197" t="s">
        <v>446</v>
      </c>
      <c r="G311" s="195"/>
      <c r="H311" s="198">
        <v>21.1</v>
      </c>
      <c r="I311" s="199"/>
      <c r="J311" s="195"/>
      <c r="K311" s="195"/>
      <c r="L311" s="200"/>
      <c r="M311" s="201"/>
      <c r="N311" s="202"/>
      <c r="O311" s="202"/>
      <c r="P311" s="202"/>
      <c r="Q311" s="202"/>
      <c r="R311" s="202"/>
      <c r="S311" s="202"/>
      <c r="T311" s="203"/>
      <c r="AT311" s="204" t="s">
        <v>145</v>
      </c>
      <c r="AU311" s="204" t="s">
        <v>82</v>
      </c>
      <c r="AV311" s="13" t="s">
        <v>82</v>
      </c>
      <c r="AW311" s="13" t="s">
        <v>33</v>
      </c>
      <c r="AX311" s="13" t="s">
        <v>71</v>
      </c>
      <c r="AY311" s="204" t="s">
        <v>132</v>
      </c>
    </row>
    <row r="312" spans="1:65" s="13" customFormat="1" ht="11.25">
      <c r="B312" s="194"/>
      <c r="C312" s="195"/>
      <c r="D312" s="187" t="s">
        <v>145</v>
      </c>
      <c r="E312" s="196" t="s">
        <v>19</v>
      </c>
      <c r="F312" s="197" t="s">
        <v>447</v>
      </c>
      <c r="G312" s="195"/>
      <c r="H312" s="198">
        <v>12.1</v>
      </c>
      <c r="I312" s="199"/>
      <c r="J312" s="195"/>
      <c r="K312" s="195"/>
      <c r="L312" s="200"/>
      <c r="M312" s="201"/>
      <c r="N312" s="202"/>
      <c r="O312" s="202"/>
      <c r="P312" s="202"/>
      <c r="Q312" s="202"/>
      <c r="R312" s="202"/>
      <c r="S312" s="202"/>
      <c r="T312" s="203"/>
      <c r="AT312" s="204" t="s">
        <v>145</v>
      </c>
      <c r="AU312" s="204" t="s">
        <v>82</v>
      </c>
      <c r="AV312" s="13" t="s">
        <v>82</v>
      </c>
      <c r="AW312" s="13" t="s">
        <v>33</v>
      </c>
      <c r="AX312" s="13" t="s">
        <v>71</v>
      </c>
      <c r="AY312" s="204" t="s">
        <v>132</v>
      </c>
    </row>
    <row r="313" spans="1:65" s="2" customFormat="1" ht="21.75" customHeight="1">
      <c r="A313" s="35"/>
      <c r="B313" s="36"/>
      <c r="C313" s="174" t="s">
        <v>470</v>
      </c>
      <c r="D313" s="174" t="s">
        <v>134</v>
      </c>
      <c r="E313" s="175" t="s">
        <v>471</v>
      </c>
      <c r="F313" s="176" t="s">
        <v>472</v>
      </c>
      <c r="G313" s="177" t="s">
        <v>335</v>
      </c>
      <c r="H313" s="178">
        <v>15</v>
      </c>
      <c r="I313" s="179"/>
      <c r="J313" s="180">
        <f>ROUND(I313*H313,2)</f>
        <v>0</v>
      </c>
      <c r="K313" s="176" t="s">
        <v>138</v>
      </c>
      <c r="L313" s="40"/>
      <c r="M313" s="181" t="s">
        <v>19</v>
      </c>
      <c r="N313" s="182" t="s">
        <v>42</v>
      </c>
      <c r="O313" s="65"/>
      <c r="P313" s="183">
        <f>O313*H313</f>
        <v>0</v>
      </c>
      <c r="Q313" s="183">
        <v>2.2399999999999998E-3</v>
      </c>
      <c r="R313" s="183">
        <f>Q313*H313</f>
        <v>3.3599999999999998E-2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139</v>
      </c>
      <c r="AT313" s="185" t="s">
        <v>134</v>
      </c>
      <c r="AU313" s="185" t="s">
        <v>82</v>
      </c>
      <c r="AY313" s="18" t="s">
        <v>132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79</v>
      </c>
      <c r="BK313" s="186">
        <f>ROUND(I313*H313,2)</f>
        <v>0</v>
      </c>
      <c r="BL313" s="18" t="s">
        <v>139</v>
      </c>
      <c r="BM313" s="185" t="s">
        <v>473</v>
      </c>
    </row>
    <row r="314" spans="1:65" s="2" customFormat="1" ht="11.25">
      <c r="A314" s="35"/>
      <c r="B314" s="36"/>
      <c r="C314" s="37"/>
      <c r="D314" s="187" t="s">
        <v>141</v>
      </c>
      <c r="E314" s="37"/>
      <c r="F314" s="188" t="s">
        <v>474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141</v>
      </c>
      <c r="AU314" s="18" t="s">
        <v>82</v>
      </c>
    </row>
    <row r="315" spans="1:65" s="2" customFormat="1" ht="11.25">
      <c r="A315" s="35"/>
      <c r="B315" s="36"/>
      <c r="C315" s="37"/>
      <c r="D315" s="192" t="s">
        <v>143</v>
      </c>
      <c r="E315" s="37"/>
      <c r="F315" s="193" t="s">
        <v>475</v>
      </c>
      <c r="G315" s="37"/>
      <c r="H315" s="37"/>
      <c r="I315" s="189"/>
      <c r="J315" s="37"/>
      <c r="K315" s="37"/>
      <c r="L315" s="40"/>
      <c r="M315" s="190"/>
      <c r="N315" s="191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143</v>
      </c>
      <c r="AU315" s="18" t="s">
        <v>82</v>
      </c>
    </row>
    <row r="316" spans="1:65" s="13" customFormat="1" ht="11.25">
      <c r="B316" s="194"/>
      <c r="C316" s="195"/>
      <c r="D316" s="187" t="s">
        <v>145</v>
      </c>
      <c r="E316" s="196" t="s">
        <v>19</v>
      </c>
      <c r="F316" s="197" t="s">
        <v>476</v>
      </c>
      <c r="G316" s="195"/>
      <c r="H316" s="198">
        <v>15</v>
      </c>
      <c r="I316" s="199"/>
      <c r="J316" s="195"/>
      <c r="K316" s="195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145</v>
      </c>
      <c r="AU316" s="204" t="s">
        <v>82</v>
      </c>
      <c r="AV316" s="13" t="s">
        <v>82</v>
      </c>
      <c r="AW316" s="13" t="s">
        <v>33</v>
      </c>
      <c r="AX316" s="13" t="s">
        <v>79</v>
      </c>
      <c r="AY316" s="204" t="s">
        <v>132</v>
      </c>
    </row>
    <row r="317" spans="1:65" s="12" customFormat="1" ht="22.9" customHeight="1">
      <c r="B317" s="158"/>
      <c r="C317" s="159"/>
      <c r="D317" s="160" t="s">
        <v>70</v>
      </c>
      <c r="E317" s="172" t="s">
        <v>192</v>
      </c>
      <c r="F317" s="172" t="s">
        <v>477</v>
      </c>
      <c r="G317" s="159"/>
      <c r="H317" s="159"/>
      <c r="I317" s="162"/>
      <c r="J317" s="173">
        <f>BK317</f>
        <v>0</v>
      </c>
      <c r="K317" s="159"/>
      <c r="L317" s="164"/>
      <c r="M317" s="165"/>
      <c r="N317" s="166"/>
      <c r="O317" s="166"/>
      <c r="P317" s="167">
        <f>SUM(P318:P320)</f>
        <v>0</v>
      </c>
      <c r="Q317" s="166"/>
      <c r="R317" s="167">
        <f>SUM(R318:R320)</f>
        <v>0</v>
      </c>
      <c r="S317" s="166"/>
      <c r="T317" s="168">
        <f>SUM(T318:T320)</f>
        <v>0</v>
      </c>
      <c r="AR317" s="169" t="s">
        <v>79</v>
      </c>
      <c r="AT317" s="170" t="s">
        <v>70</v>
      </c>
      <c r="AU317" s="170" t="s">
        <v>79</v>
      </c>
      <c r="AY317" s="169" t="s">
        <v>132</v>
      </c>
      <c r="BK317" s="171">
        <f>SUM(BK318:BK320)</f>
        <v>0</v>
      </c>
    </row>
    <row r="318" spans="1:65" s="2" customFormat="1" ht="16.5" customHeight="1">
      <c r="A318" s="35"/>
      <c r="B318" s="36"/>
      <c r="C318" s="174" t="s">
        <v>478</v>
      </c>
      <c r="D318" s="174" t="s">
        <v>134</v>
      </c>
      <c r="E318" s="175" t="s">
        <v>479</v>
      </c>
      <c r="F318" s="176" t="s">
        <v>480</v>
      </c>
      <c r="G318" s="177" t="s">
        <v>481</v>
      </c>
      <c r="H318" s="178">
        <v>1</v>
      </c>
      <c r="I318" s="179"/>
      <c r="J318" s="180">
        <f>ROUND(I318*H318,2)</f>
        <v>0</v>
      </c>
      <c r="K318" s="176" t="s">
        <v>19</v>
      </c>
      <c r="L318" s="40"/>
      <c r="M318" s="181" t="s">
        <v>19</v>
      </c>
      <c r="N318" s="182" t="s">
        <v>42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139</v>
      </c>
      <c r="AT318" s="185" t="s">
        <v>134</v>
      </c>
      <c r="AU318" s="185" t="s">
        <v>82</v>
      </c>
      <c r="AY318" s="18" t="s">
        <v>132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79</v>
      </c>
      <c r="BK318" s="186">
        <f>ROUND(I318*H318,2)</f>
        <v>0</v>
      </c>
      <c r="BL318" s="18" t="s">
        <v>139</v>
      </c>
      <c r="BM318" s="185" t="s">
        <v>482</v>
      </c>
    </row>
    <row r="319" spans="1:65" s="2" customFormat="1" ht="11.25">
      <c r="A319" s="35"/>
      <c r="B319" s="36"/>
      <c r="C319" s="37"/>
      <c r="D319" s="187" t="s">
        <v>141</v>
      </c>
      <c r="E319" s="37"/>
      <c r="F319" s="188" t="s">
        <v>480</v>
      </c>
      <c r="G319" s="37"/>
      <c r="H319" s="37"/>
      <c r="I319" s="189"/>
      <c r="J319" s="37"/>
      <c r="K319" s="37"/>
      <c r="L319" s="40"/>
      <c r="M319" s="190"/>
      <c r="N319" s="191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141</v>
      </c>
      <c r="AU319" s="18" t="s">
        <v>82</v>
      </c>
    </row>
    <row r="320" spans="1:65" s="2" customFormat="1" ht="19.5">
      <c r="A320" s="35"/>
      <c r="B320" s="36"/>
      <c r="C320" s="37"/>
      <c r="D320" s="187" t="s">
        <v>152</v>
      </c>
      <c r="E320" s="37"/>
      <c r="F320" s="205" t="s">
        <v>483</v>
      </c>
      <c r="G320" s="37"/>
      <c r="H320" s="37"/>
      <c r="I320" s="189"/>
      <c r="J320" s="37"/>
      <c r="K320" s="37"/>
      <c r="L320" s="40"/>
      <c r="M320" s="190"/>
      <c r="N320" s="191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152</v>
      </c>
      <c r="AU320" s="18" t="s">
        <v>82</v>
      </c>
    </row>
    <row r="321" spans="1:65" s="12" customFormat="1" ht="22.9" customHeight="1">
      <c r="B321" s="158"/>
      <c r="C321" s="159"/>
      <c r="D321" s="160" t="s">
        <v>70</v>
      </c>
      <c r="E321" s="172" t="s">
        <v>199</v>
      </c>
      <c r="F321" s="172" t="s">
        <v>484</v>
      </c>
      <c r="G321" s="159"/>
      <c r="H321" s="159"/>
      <c r="I321" s="162"/>
      <c r="J321" s="173">
        <f>BK321</f>
        <v>0</v>
      </c>
      <c r="K321" s="159"/>
      <c r="L321" s="164"/>
      <c r="M321" s="165"/>
      <c r="N321" s="166"/>
      <c r="O321" s="166"/>
      <c r="P321" s="167">
        <f>SUM(P322:P333)</f>
        <v>0</v>
      </c>
      <c r="Q321" s="166"/>
      <c r="R321" s="167">
        <f>SUM(R322:R333)</f>
        <v>1.8484999999999998</v>
      </c>
      <c r="S321" s="166"/>
      <c r="T321" s="168">
        <f>SUM(T322:T333)</f>
        <v>9.8000000000000007</v>
      </c>
      <c r="AR321" s="169" t="s">
        <v>79</v>
      </c>
      <c r="AT321" s="170" t="s">
        <v>70</v>
      </c>
      <c r="AU321" s="170" t="s">
        <v>79</v>
      </c>
      <c r="AY321" s="169" t="s">
        <v>132</v>
      </c>
      <c r="BK321" s="171">
        <f>SUM(BK322:BK333)</f>
        <v>0</v>
      </c>
    </row>
    <row r="322" spans="1:65" s="2" customFormat="1" ht="21.75" customHeight="1">
      <c r="A322" s="35"/>
      <c r="B322" s="36"/>
      <c r="C322" s="174" t="s">
        <v>485</v>
      </c>
      <c r="D322" s="174" t="s">
        <v>134</v>
      </c>
      <c r="E322" s="175" t="s">
        <v>486</v>
      </c>
      <c r="F322" s="176" t="s">
        <v>487</v>
      </c>
      <c r="G322" s="177" t="s">
        <v>335</v>
      </c>
      <c r="H322" s="178">
        <v>5</v>
      </c>
      <c r="I322" s="179"/>
      <c r="J322" s="180">
        <f>ROUND(I322*H322,2)</f>
        <v>0</v>
      </c>
      <c r="K322" s="176" t="s">
        <v>138</v>
      </c>
      <c r="L322" s="40"/>
      <c r="M322" s="181" t="s">
        <v>19</v>
      </c>
      <c r="N322" s="182" t="s">
        <v>42</v>
      </c>
      <c r="O322" s="65"/>
      <c r="P322" s="183">
        <f>O322*H322</f>
        <v>0</v>
      </c>
      <c r="Q322" s="183">
        <v>0.36969999999999997</v>
      </c>
      <c r="R322" s="183">
        <f>Q322*H322</f>
        <v>1.8484999999999998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139</v>
      </c>
      <c r="AT322" s="185" t="s">
        <v>134</v>
      </c>
      <c r="AU322" s="185" t="s">
        <v>82</v>
      </c>
      <c r="AY322" s="18" t="s">
        <v>132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79</v>
      </c>
      <c r="BK322" s="186">
        <f>ROUND(I322*H322,2)</f>
        <v>0</v>
      </c>
      <c r="BL322" s="18" t="s">
        <v>139</v>
      </c>
      <c r="BM322" s="185" t="s">
        <v>488</v>
      </c>
    </row>
    <row r="323" spans="1:65" s="2" customFormat="1" ht="19.5">
      <c r="A323" s="35"/>
      <c r="B323" s="36"/>
      <c r="C323" s="37"/>
      <c r="D323" s="187" t="s">
        <v>141</v>
      </c>
      <c r="E323" s="37"/>
      <c r="F323" s="188" t="s">
        <v>489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141</v>
      </c>
      <c r="AU323" s="18" t="s">
        <v>82</v>
      </c>
    </row>
    <row r="324" spans="1:65" s="2" customFormat="1" ht="11.25">
      <c r="A324" s="35"/>
      <c r="B324" s="36"/>
      <c r="C324" s="37"/>
      <c r="D324" s="192" t="s">
        <v>143</v>
      </c>
      <c r="E324" s="37"/>
      <c r="F324" s="193" t="s">
        <v>490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143</v>
      </c>
      <c r="AU324" s="18" t="s">
        <v>82</v>
      </c>
    </row>
    <row r="325" spans="1:65" s="13" customFormat="1" ht="11.25">
      <c r="B325" s="194"/>
      <c r="C325" s="195"/>
      <c r="D325" s="187" t="s">
        <v>145</v>
      </c>
      <c r="E325" s="196" t="s">
        <v>19</v>
      </c>
      <c r="F325" s="197" t="s">
        <v>491</v>
      </c>
      <c r="G325" s="195"/>
      <c r="H325" s="198">
        <v>5</v>
      </c>
      <c r="I325" s="199"/>
      <c r="J325" s="195"/>
      <c r="K325" s="195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145</v>
      </c>
      <c r="AU325" s="204" t="s">
        <v>82</v>
      </c>
      <c r="AV325" s="13" t="s">
        <v>82</v>
      </c>
      <c r="AW325" s="13" t="s">
        <v>33</v>
      </c>
      <c r="AX325" s="13" t="s">
        <v>79</v>
      </c>
      <c r="AY325" s="204" t="s">
        <v>132</v>
      </c>
    </row>
    <row r="326" spans="1:65" s="2" customFormat="1" ht="16.5" customHeight="1">
      <c r="A326" s="35"/>
      <c r="B326" s="36"/>
      <c r="C326" s="174" t="s">
        <v>492</v>
      </c>
      <c r="D326" s="174" t="s">
        <v>134</v>
      </c>
      <c r="E326" s="175" t="s">
        <v>493</v>
      </c>
      <c r="F326" s="176" t="s">
        <v>494</v>
      </c>
      <c r="G326" s="177" t="s">
        <v>335</v>
      </c>
      <c r="H326" s="178">
        <v>15</v>
      </c>
      <c r="I326" s="179"/>
      <c r="J326" s="180">
        <f>ROUND(I326*H326,2)</f>
        <v>0</v>
      </c>
      <c r="K326" s="176" t="s">
        <v>138</v>
      </c>
      <c r="L326" s="40"/>
      <c r="M326" s="181" t="s">
        <v>19</v>
      </c>
      <c r="N326" s="182" t="s">
        <v>42</v>
      </c>
      <c r="O326" s="65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139</v>
      </c>
      <c r="AT326" s="185" t="s">
        <v>134</v>
      </c>
      <c r="AU326" s="185" t="s">
        <v>82</v>
      </c>
      <c r="AY326" s="18" t="s">
        <v>132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79</v>
      </c>
      <c r="BK326" s="186">
        <f>ROUND(I326*H326,2)</f>
        <v>0</v>
      </c>
      <c r="BL326" s="18" t="s">
        <v>139</v>
      </c>
      <c r="BM326" s="185" t="s">
        <v>495</v>
      </c>
    </row>
    <row r="327" spans="1:65" s="2" customFormat="1" ht="11.25">
      <c r="A327" s="35"/>
      <c r="B327" s="36"/>
      <c r="C327" s="37"/>
      <c r="D327" s="187" t="s">
        <v>141</v>
      </c>
      <c r="E327" s="37"/>
      <c r="F327" s="188" t="s">
        <v>496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141</v>
      </c>
      <c r="AU327" s="18" t="s">
        <v>82</v>
      </c>
    </row>
    <row r="328" spans="1:65" s="2" customFormat="1" ht="11.25">
      <c r="A328" s="35"/>
      <c r="B328" s="36"/>
      <c r="C328" s="37"/>
      <c r="D328" s="192" t="s">
        <v>143</v>
      </c>
      <c r="E328" s="37"/>
      <c r="F328" s="193" t="s">
        <v>497</v>
      </c>
      <c r="G328" s="37"/>
      <c r="H328" s="37"/>
      <c r="I328" s="189"/>
      <c r="J328" s="37"/>
      <c r="K328" s="37"/>
      <c r="L328" s="40"/>
      <c r="M328" s="190"/>
      <c r="N328" s="191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143</v>
      </c>
      <c r="AU328" s="18" t="s">
        <v>82</v>
      </c>
    </row>
    <row r="329" spans="1:65" s="13" customFormat="1" ht="11.25">
      <c r="B329" s="194"/>
      <c r="C329" s="195"/>
      <c r="D329" s="187" t="s">
        <v>145</v>
      </c>
      <c r="E329" s="196" t="s">
        <v>19</v>
      </c>
      <c r="F329" s="197" t="s">
        <v>476</v>
      </c>
      <c r="G329" s="195"/>
      <c r="H329" s="198">
        <v>15</v>
      </c>
      <c r="I329" s="199"/>
      <c r="J329" s="195"/>
      <c r="K329" s="195"/>
      <c r="L329" s="200"/>
      <c r="M329" s="201"/>
      <c r="N329" s="202"/>
      <c r="O329" s="202"/>
      <c r="P329" s="202"/>
      <c r="Q329" s="202"/>
      <c r="R329" s="202"/>
      <c r="S329" s="202"/>
      <c r="T329" s="203"/>
      <c r="AT329" s="204" t="s">
        <v>145</v>
      </c>
      <c r="AU329" s="204" t="s">
        <v>82</v>
      </c>
      <c r="AV329" s="13" t="s">
        <v>82</v>
      </c>
      <c r="AW329" s="13" t="s">
        <v>33</v>
      </c>
      <c r="AX329" s="13" t="s">
        <v>79</v>
      </c>
      <c r="AY329" s="204" t="s">
        <v>132</v>
      </c>
    </row>
    <row r="330" spans="1:65" s="2" customFormat="1" ht="16.5" customHeight="1">
      <c r="A330" s="35"/>
      <c r="B330" s="36"/>
      <c r="C330" s="174" t="s">
        <v>498</v>
      </c>
      <c r="D330" s="174" t="s">
        <v>134</v>
      </c>
      <c r="E330" s="175" t="s">
        <v>499</v>
      </c>
      <c r="F330" s="176" t="s">
        <v>500</v>
      </c>
      <c r="G330" s="177" t="s">
        <v>335</v>
      </c>
      <c r="H330" s="178">
        <v>10</v>
      </c>
      <c r="I330" s="179"/>
      <c r="J330" s="180">
        <f>ROUND(I330*H330,2)</f>
        <v>0</v>
      </c>
      <c r="K330" s="176" t="s">
        <v>138</v>
      </c>
      <c r="L330" s="40"/>
      <c r="M330" s="181" t="s">
        <v>19</v>
      </c>
      <c r="N330" s="182" t="s">
        <v>42</v>
      </c>
      <c r="O330" s="65"/>
      <c r="P330" s="183">
        <f>O330*H330</f>
        <v>0</v>
      </c>
      <c r="Q330" s="183">
        <v>0</v>
      </c>
      <c r="R330" s="183">
        <f>Q330*H330</f>
        <v>0</v>
      </c>
      <c r="S330" s="183">
        <v>0.98</v>
      </c>
      <c r="T330" s="184">
        <f>S330*H330</f>
        <v>9.8000000000000007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139</v>
      </c>
      <c r="AT330" s="185" t="s">
        <v>134</v>
      </c>
      <c r="AU330" s="185" t="s">
        <v>82</v>
      </c>
      <c r="AY330" s="18" t="s">
        <v>132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79</v>
      </c>
      <c r="BK330" s="186">
        <f>ROUND(I330*H330,2)</f>
        <v>0</v>
      </c>
      <c r="BL330" s="18" t="s">
        <v>139</v>
      </c>
      <c r="BM330" s="185" t="s">
        <v>501</v>
      </c>
    </row>
    <row r="331" spans="1:65" s="2" customFormat="1" ht="19.5">
      <c r="A331" s="35"/>
      <c r="B331" s="36"/>
      <c r="C331" s="37"/>
      <c r="D331" s="187" t="s">
        <v>141</v>
      </c>
      <c r="E331" s="37"/>
      <c r="F331" s="188" t="s">
        <v>502</v>
      </c>
      <c r="G331" s="37"/>
      <c r="H331" s="37"/>
      <c r="I331" s="189"/>
      <c r="J331" s="37"/>
      <c r="K331" s="37"/>
      <c r="L331" s="40"/>
      <c r="M331" s="190"/>
      <c r="N331" s="191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141</v>
      </c>
      <c r="AU331" s="18" t="s">
        <v>82</v>
      </c>
    </row>
    <row r="332" spans="1:65" s="2" customFormat="1" ht="11.25">
      <c r="A332" s="35"/>
      <c r="B332" s="36"/>
      <c r="C332" s="37"/>
      <c r="D332" s="192" t="s">
        <v>143</v>
      </c>
      <c r="E332" s="37"/>
      <c r="F332" s="193" t="s">
        <v>503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143</v>
      </c>
      <c r="AU332" s="18" t="s">
        <v>82</v>
      </c>
    </row>
    <row r="333" spans="1:65" s="13" customFormat="1" ht="11.25">
      <c r="B333" s="194"/>
      <c r="C333" s="195"/>
      <c r="D333" s="187" t="s">
        <v>145</v>
      </c>
      <c r="E333" s="196" t="s">
        <v>19</v>
      </c>
      <c r="F333" s="197" t="s">
        <v>504</v>
      </c>
      <c r="G333" s="195"/>
      <c r="H333" s="198">
        <v>10</v>
      </c>
      <c r="I333" s="199"/>
      <c r="J333" s="195"/>
      <c r="K333" s="195"/>
      <c r="L333" s="200"/>
      <c r="M333" s="201"/>
      <c r="N333" s="202"/>
      <c r="O333" s="202"/>
      <c r="P333" s="202"/>
      <c r="Q333" s="202"/>
      <c r="R333" s="202"/>
      <c r="S333" s="202"/>
      <c r="T333" s="203"/>
      <c r="AT333" s="204" t="s">
        <v>145</v>
      </c>
      <c r="AU333" s="204" t="s">
        <v>82</v>
      </c>
      <c r="AV333" s="13" t="s">
        <v>82</v>
      </c>
      <c r="AW333" s="13" t="s">
        <v>33</v>
      </c>
      <c r="AX333" s="13" t="s">
        <v>79</v>
      </c>
      <c r="AY333" s="204" t="s">
        <v>132</v>
      </c>
    </row>
    <row r="334" spans="1:65" s="12" customFormat="1" ht="22.9" customHeight="1">
      <c r="B334" s="158"/>
      <c r="C334" s="159"/>
      <c r="D334" s="160" t="s">
        <v>70</v>
      </c>
      <c r="E334" s="172" t="s">
        <v>505</v>
      </c>
      <c r="F334" s="172" t="s">
        <v>506</v>
      </c>
      <c r="G334" s="159"/>
      <c r="H334" s="159"/>
      <c r="I334" s="162"/>
      <c r="J334" s="173">
        <f>BK334</f>
        <v>0</v>
      </c>
      <c r="K334" s="159"/>
      <c r="L334" s="164"/>
      <c r="M334" s="165"/>
      <c r="N334" s="166"/>
      <c r="O334" s="166"/>
      <c r="P334" s="167">
        <f>SUM(P335:P367)</f>
        <v>0</v>
      </c>
      <c r="Q334" s="166"/>
      <c r="R334" s="167">
        <f>SUM(R335:R367)</f>
        <v>0</v>
      </c>
      <c r="S334" s="166"/>
      <c r="T334" s="168">
        <f>SUM(T335:T367)</f>
        <v>0</v>
      </c>
      <c r="AR334" s="169" t="s">
        <v>79</v>
      </c>
      <c r="AT334" s="170" t="s">
        <v>70</v>
      </c>
      <c r="AU334" s="170" t="s">
        <v>79</v>
      </c>
      <c r="AY334" s="169" t="s">
        <v>132</v>
      </c>
      <c r="BK334" s="171">
        <f>SUM(BK335:BK367)</f>
        <v>0</v>
      </c>
    </row>
    <row r="335" spans="1:65" s="2" customFormat="1" ht="16.5" customHeight="1">
      <c r="A335" s="35"/>
      <c r="B335" s="36"/>
      <c r="C335" s="174" t="s">
        <v>507</v>
      </c>
      <c r="D335" s="174" t="s">
        <v>134</v>
      </c>
      <c r="E335" s="175" t="s">
        <v>508</v>
      </c>
      <c r="F335" s="176" t="s">
        <v>509</v>
      </c>
      <c r="G335" s="177" t="s">
        <v>245</v>
      </c>
      <c r="H335" s="178">
        <v>4.4000000000000004</v>
      </c>
      <c r="I335" s="179"/>
      <c r="J335" s="180">
        <f>ROUND(I335*H335,2)</f>
        <v>0</v>
      </c>
      <c r="K335" s="176" t="s">
        <v>138</v>
      </c>
      <c r="L335" s="40"/>
      <c r="M335" s="181" t="s">
        <v>19</v>
      </c>
      <c r="N335" s="182" t="s">
        <v>42</v>
      </c>
      <c r="O335" s="65"/>
      <c r="P335" s="183">
        <f>O335*H335</f>
        <v>0</v>
      </c>
      <c r="Q335" s="183">
        <v>0</v>
      </c>
      <c r="R335" s="183">
        <f>Q335*H335</f>
        <v>0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139</v>
      </c>
      <c r="AT335" s="185" t="s">
        <v>134</v>
      </c>
      <c r="AU335" s="185" t="s">
        <v>82</v>
      </c>
      <c r="AY335" s="18" t="s">
        <v>132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79</v>
      </c>
      <c r="BK335" s="186">
        <f>ROUND(I335*H335,2)</f>
        <v>0</v>
      </c>
      <c r="BL335" s="18" t="s">
        <v>139</v>
      </c>
      <c r="BM335" s="185" t="s">
        <v>510</v>
      </c>
    </row>
    <row r="336" spans="1:65" s="2" customFormat="1" ht="11.25">
      <c r="A336" s="35"/>
      <c r="B336" s="36"/>
      <c r="C336" s="37"/>
      <c r="D336" s="187" t="s">
        <v>141</v>
      </c>
      <c r="E336" s="37"/>
      <c r="F336" s="188" t="s">
        <v>511</v>
      </c>
      <c r="G336" s="37"/>
      <c r="H336" s="37"/>
      <c r="I336" s="189"/>
      <c r="J336" s="37"/>
      <c r="K336" s="37"/>
      <c r="L336" s="40"/>
      <c r="M336" s="190"/>
      <c r="N336" s="191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141</v>
      </c>
      <c r="AU336" s="18" t="s">
        <v>82</v>
      </c>
    </row>
    <row r="337" spans="1:65" s="2" customFormat="1" ht="11.25">
      <c r="A337" s="35"/>
      <c r="B337" s="36"/>
      <c r="C337" s="37"/>
      <c r="D337" s="192" t="s">
        <v>143</v>
      </c>
      <c r="E337" s="37"/>
      <c r="F337" s="193" t="s">
        <v>512</v>
      </c>
      <c r="G337" s="37"/>
      <c r="H337" s="37"/>
      <c r="I337" s="189"/>
      <c r="J337" s="37"/>
      <c r="K337" s="37"/>
      <c r="L337" s="40"/>
      <c r="M337" s="190"/>
      <c r="N337" s="191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143</v>
      </c>
      <c r="AU337" s="18" t="s">
        <v>82</v>
      </c>
    </row>
    <row r="338" spans="1:65" s="13" customFormat="1" ht="11.25">
      <c r="B338" s="194"/>
      <c r="C338" s="195"/>
      <c r="D338" s="187" t="s">
        <v>145</v>
      </c>
      <c r="E338" s="196" t="s">
        <v>19</v>
      </c>
      <c r="F338" s="197" t="s">
        <v>513</v>
      </c>
      <c r="G338" s="195"/>
      <c r="H338" s="198">
        <v>4.4000000000000004</v>
      </c>
      <c r="I338" s="199"/>
      <c r="J338" s="195"/>
      <c r="K338" s="195"/>
      <c r="L338" s="200"/>
      <c r="M338" s="201"/>
      <c r="N338" s="202"/>
      <c r="O338" s="202"/>
      <c r="P338" s="202"/>
      <c r="Q338" s="202"/>
      <c r="R338" s="202"/>
      <c r="S338" s="202"/>
      <c r="T338" s="203"/>
      <c r="AT338" s="204" t="s">
        <v>145</v>
      </c>
      <c r="AU338" s="204" t="s">
        <v>82</v>
      </c>
      <c r="AV338" s="13" t="s">
        <v>82</v>
      </c>
      <c r="AW338" s="13" t="s">
        <v>33</v>
      </c>
      <c r="AX338" s="13" t="s">
        <v>79</v>
      </c>
      <c r="AY338" s="204" t="s">
        <v>132</v>
      </c>
    </row>
    <row r="339" spans="1:65" s="2" customFormat="1" ht="16.5" customHeight="1">
      <c r="A339" s="35"/>
      <c r="B339" s="36"/>
      <c r="C339" s="174" t="s">
        <v>514</v>
      </c>
      <c r="D339" s="174" t="s">
        <v>134</v>
      </c>
      <c r="E339" s="175" t="s">
        <v>515</v>
      </c>
      <c r="F339" s="176" t="s">
        <v>516</v>
      </c>
      <c r="G339" s="177" t="s">
        <v>245</v>
      </c>
      <c r="H339" s="178">
        <v>92.4</v>
      </c>
      <c r="I339" s="179"/>
      <c r="J339" s="180">
        <f>ROUND(I339*H339,2)</f>
        <v>0</v>
      </c>
      <c r="K339" s="176" t="s">
        <v>138</v>
      </c>
      <c r="L339" s="40"/>
      <c r="M339" s="181" t="s">
        <v>19</v>
      </c>
      <c r="N339" s="182" t="s">
        <v>42</v>
      </c>
      <c r="O339" s="65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5" t="s">
        <v>139</v>
      </c>
      <c r="AT339" s="185" t="s">
        <v>134</v>
      </c>
      <c r="AU339" s="185" t="s">
        <v>82</v>
      </c>
      <c r="AY339" s="18" t="s">
        <v>132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8" t="s">
        <v>79</v>
      </c>
      <c r="BK339" s="186">
        <f>ROUND(I339*H339,2)</f>
        <v>0</v>
      </c>
      <c r="BL339" s="18" t="s">
        <v>139</v>
      </c>
      <c r="BM339" s="185" t="s">
        <v>517</v>
      </c>
    </row>
    <row r="340" spans="1:65" s="2" customFormat="1" ht="19.5">
      <c r="A340" s="35"/>
      <c r="B340" s="36"/>
      <c r="C340" s="37"/>
      <c r="D340" s="187" t="s">
        <v>141</v>
      </c>
      <c r="E340" s="37"/>
      <c r="F340" s="188" t="s">
        <v>518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141</v>
      </c>
      <c r="AU340" s="18" t="s">
        <v>82</v>
      </c>
    </row>
    <row r="341" spans="1:65" s="2" customFormat="1" ht="11.25">
      <c r="A341" s="35"/>
      <c r="B341" s="36"/>
      <c r="C341" s="37"/>
      <c r="D341" s="192" t="s">
        <v>143</v>
      </c>
      <c r="E341" s="37"/>
      <c r="F341" s="193" t="s">
        <v>519</v>
      </c>
      <c r="G341" s="37"/>
      <c r="H341" s="37"/>
      <c r="I341" s="189"/>
      <c r="J341" s="37"/>
      <c r="K341" s="37"/>
      <c r="L341" s="40"/>
      <c r="M341" s="190"/>
      <c r="N341" s="191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143</v>
      </c>
      <c r="AU341" s="18" t="s">
        <v>82</v>
      </c>
    </row>
    <row r="342" spans="1:65" s="13" customFormat="1" ht="11.25">
      <c r="B342" s="194"/>
      <c r="C342" s="195"/>
      <c r="D342" s="187" t="s">
        <v>145</v>
      </c>
      <c r="E342" s="196" t="s">
        <v>19</v>
      </c>
      <c r="F342" s="197" t="s">
        <v>520</v>
      </c>
      <c r="G342" s="195"/>
      <c r="H342" s="198">
        <v>92.4</v>
      </c>
      <c r="I342" s="199"/>
      <c r="J342" s="195"/>
      <c r="K342" s="195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145</v>
      </c>
      <c r="AU342" s="204" t="s">
        <v>82</v>
      </c>
      <c r="AV342" s="13" t="s">
        <v>82</v>
      </c>
      <c r="AW342" s="13" t="s">
        <v>33</v>
      </c>
      <c r="AX342" s="13" t="s">
        <v>79</v>
      </c>
      <c r="AY342" s="204" t="s">
        <v>132</v>
      </c>
    </row>
    <row r="343" spans="1:65" s="2" customFormat="1" ht="16.5" customHeight="1">
      <c r="A343" s="35"/>
      <c r="B343" s="36"/>
      <c r="C343" s="174" t="s">
        <v>521</v>
      </c>
      <c r="D343" s="174" t="s">
        <v>134</v>
      </c>
      <c r="E343" s="175" t="s">
        <v>522</v>
      </c>
      <c r="F343" s="176" t="s">
        <v>523</v>
      </c>
      <c r="G343" s="177" t="s">
        <v>245</v>
      </c>
      <c r="H343" s="178">
        <v>62.061999999999998</v>
      </c>
      <c r="I343" s="179"/>
      <c r="J343" s="180">
        <f>ROUND(I343*H343,2)</f>
        <v>0</v>
      </c>
      <c r="K343" s="176" t="s">
        <v>138</v>
      </c>
      <c r="L343" s="40"/>
      <c r="M343" s="181" t="s">
        <v>19</v>
      </c>
      <c r="N343" s="182" t="s">
        <v>42</v>
      </c>
      <c r="O343" s="65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139</v>
      </c>
      <c r="AT343" s="185" t="s">
        <v>134</v>
      </c>
      <c r="AU343" s="185" t="s">
        <v>82</v>
      </c>
      <c r="AY343" s="18" t="s">
        <v>132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79</v>
      </c>
      <c r="BK343" s="186">
        <f>ROUND(I343*H343,2)</f>
        <v>0</v>
      </c>
      <c r="BL343" s="18" t="s">
        <v>139</v>
      </c>
      <c r="BM343" s="185" t="s">
        <v>524</v>
      </c>
    </row>
    <row r="344" spans="1:65" s="2" customFormat="1" ht="11.25">
      <c r="A344" s="35"/>
      <c r="B344" s="36"/>
      <c r="C344" s="37"/>
      <c r="D344" s="187" t="s">
        <v>141</v>
      </c>
      <c r="E344" s="37"/>
      <c r="F344" s="188" t="s">
        <v>525</v>
      </c>
      <c r="G344" s="37"/>
      <c r="H344" s="37"/>
      <c r="I344" s="189"/>
      <c r="J344" s="37"/>
      <c r="K344" s="37"/>
      <c r="L344" s="40"/>
      <c r="M344" s="190"/>
      <c r="N344" s="191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141</v>
      </c>
      <c r="AU344" s="18" t="s">
        <v>82</v>
      </c>
    </row>
    <row r="345" spans="1:65" s="2" customFormat="1" ht="11.25">
      <c r="A345" s="35"/>
      <c r="B345" s="36"/>
      <c r="C345" s="37"/>
      <c r="D345" s="192" t="s">
        <v>143</v>
      </c>
      <c r="E345" s="37"/>
      <c r="F345" s="193" t="s">
        <v>526</v>
      </c>
      <c r="G345" s="37"/>
      <c r="H345" s="37"/>
      <c r="I345" s="189"/>
      <c r="J345" s="37"/>
      <c r="K345" s="37"/>
      <c r="L345" s="40"/>
      <c r="M345" s="190"/>
      <c r="N345" s="191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143</v>
      </c>
      <c r="AU345" s="18" t="s">
        <v>82</v>
      </c>
    </row>
    <row r="346" spans="1:65" s="13" customFormat="1" ht="11.25">
      <c r="B346" s="194"/>
      <c r="C346" s="195"/>
      <c r="D346" s="187" t="s">
        <v>145</v>
      </c>
      <c r="E346" s="196" t="s">
        <v>19</v>
      </c>
      <c r="F346" s="197" t="s">
        <v>527</v>
      </c>
      <c r="G346" s="195"/>
      <c r="H346" s="198">
        <v>62.061999999999998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145</v>
      </c>
      <c r="AU346" s="204" t="s">
        <v>82</v>
      </c>
      <c r="AV346" s="13" t="s">
        <v>82</v>
      </c>
      <c r="AW346" s="13" t="s">
        <v>33</v>
      </c>
      <c r="AX346" s="13" t="s">
        <v>79</v>
      </c>
      <c r="AY346" s="204" t="s">
        <v>132</v>
      </c>
    </row>
    <row r="347" spans="1:65" s="2" customFormat="1" ht="16.5" customHeight="1">
      <c r="A347" s="35"/>
      <c r="B347" s="36"/>
      <c r="C347" s="174" t="s">
        <v>528</v>
      </c>
      <c r="D347" s="174" t="s">
        <v>134</v>
      </c>
      <c r="E347" s="175" t="s">
        <v>529</v>
      </c>
      <c r="F347" s="176" t="s">
        <v>530</v>
      </c>
      <c r="G347" s="177" t="s">
        <v>245</v>
      </c>
      <c r="H347" s="178">
        <v>1303.3019999999999</v>
      </c>
      <c r="I347" s="179"/>
      <c r="J347" s="180">
        <f>ROUND(I347*H347,2)</f>
        <v>0</v>
      </c>
      <c r="K347" s="176" t="s">
        <v>138</v>
      </c>
      <c r="L347" s="40"/>
      <c r="M347" s="181" t="s">
        <v>19</v>
      </c>
      <c r="N347" s="182" t="s">
        <v>42</v>
      </c>
      <c r="O347" s="65"/>
      <c r="P347" s="183">
        <f>O347*H347</f>
        <v>0</v>
      </c>
      <c r="Q347" s="183">
        <v>0</v>
      </c>
      <c r="R347" s="183">
        <f>Q347*H347</f>
        <v>0</v>
      </c>
      <c r="S347" s="183">
        <v>0</v>
      </c>
      <c r="T347" s="18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5" t="s">
        <v>139</v>
      </c>
      <c r="AT347" s="185" t="s">
        <v>134</v>
      </c>
      <c r="AU347" s="185" t="s">
        <v>82</v>
      </c>
      <c r="AY347" s="18" t="s">
        <v>132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18" t="s">
        <v>79</v>
      </c>
      <c r="BK347" s="186">
        <f>ROUND(I347*H347,2)</f>
        <v>0</v>
      </c>
      <c r="BL347" s="18" t="s">
        <v>139</v>
      </c>
      <c r="BM347" s="185" t="s">
        <v>531</v>
      </c>
    </row>
    <row r="348" spans="1:65" s="2" customFormat="1" ht="11.25">
      <c r="A348" s="35"/>
      <c r="B348" s="36"/>
      <c r="C348" s="37"/>
      <c r="D348" s="187" t="s">
        <v>141</v>
      </c>
      <c r="E348" s="37"/>
      <c r="F348" s="188" t="s">
        <v>532</v>
      </c>
      <c r="G348" s="37"/>
      <c r="H348" s="37"/>
      <c r="I348" s="189"/>
      <c r="J348" s="37"/>
      <c r="K348" s="37"/>
      <c r="L348" s="40"/>
      <c r="M348" s="190"/>
      <c r="N348" s="191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141</v>
      </c>
      <c r="AU348" s="18" t="s">
        <v>82</v>
      </c>
    </row>
    <row r="349" spans="1:65" s="2" customFormat="1" ht="11.25">
      <c r="A349" s="35"/>
      <c r="B349" s="36"/>
      <c r="C349" s="37"/>
      <c r="D349" s="192" t="s">
        <v>143</v>
      </c>
      <c r="E349" s="37"/>
      <c r="F349" s="193" t="s">
        <v>533</v>
      </c>
      <c r="G349" s="37"/>
      <c r="H349" s="37"/>
      <c r="I349" s="189"/>
      <c r="J349" s="37"/>
      <c r="K349" s="37"/>
      <c r="L349" s="40"/>
      <c r="M349" s="190"/>
      <c r="N349" s="191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143</v>
      </c>
      <c r="AU349" s="18" t="s">
        <v>82</v>
      </c>
    </row>
    <row r="350" spans="1:65" s="13" customFormat="1" ht="11.25">
      <c r="B350" s="194"/>
      <c r="C350" s="195"/>
      <c r="D350" s="187" t="s">
        <v>145</v>
      </c>
      <c r="E350" s="196" t="s">
        <v>19</v>
      </c>
      <c r="F350" s="197" t="s">
        <v>534</v>
      </c>
      <c r="G350" s="195"/>
      <c r="H350" s="198">
        <v>1303.3019999999999</v>
      </c>
      <c r="I350" s="199"/>
      <c r="J350" s="195"/>
      <c r="K350" s="195"/>
      <c r="L350" s="200"/>
      <c r="M350" s="201"/>
      <c r="N350" s="202"/>
      <c r="O350" s="202"/>
      <c r="P350" s="202"/>
      <c r="Q350" s="202"/>
      <c r="R350" s="202"/>
      <c r="S350" s="202"/>
      <c r="T350" s="203"/>
      <c r="AT350" s="204" t="s">
        <v>145</v>
      </c>
      <c r="AU350" s="204" t="s">
        <v>82</v>
      </c>
      <c r="AV350" s="13" t="s">
        <v>82</v>
      </c>
      <c r="AW350" s="13" t="s">
        <v>33</v>
      </c>
      <c r="AX350" s="13" t="s">
        <v>79</v>
      </c>
      <c r="AY350" s="204" t="s">
        <v>132</v>
      </c>
    </row>
    <row r="351" spans="1:65" s="2" customFormat="1" ht="21.75" customHeight="1">
      <c r="A351" s="35"/>
      <c r="B351" s="36"/>
      <c r="C351" s="174" t="s">
        <v>535</v>
      </c>
      <c r="D351" s="174" t="s">
        <v>134</v>
      </c>
      <c r="E351" s="175" t="s">
        <v>536</v>
      </c>
      <c r="F351" s="176" t="s">
        <v>537</v>
      </c>
      <c r="G351" s="177" t="s">
        <v>245</v>
      </c>
      <c r="H351" s="178">
        <v>62.061999999999998</v>
      </c>
      <c r="I351" s="179"/>
      <c r="J351" s="180">
        <f>ROUND(I351*H351,2)</f>
        <v>0</v>
      </c>
      <c r="K351" s="176" t="s">
        <v>138</v>
      </c>
      <c r="L351" s="40"/>
      <c r="M351" s="181" t="s">
        <v>19</v>
      </c>
      <c r="N351" s="182" t="s">
        <v>42</v>
      </c>
      <c r="O351" s="65"/>
      <c r="P351" s="183">
        <f>O351*H351</f>
        <v>0</v>
      </c>
      <c r="Q351" s="183">
        <v>0</v>
      </c>
      <c r="R351" s="183">
        <f>Q351*H351</f>
        <v>0</v>
      </c>
      <c r="S351" s="183">
        <v>0</v>
      </c>
      <c r="T351" s="18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85" t="s">
        <v>139</v>
      </c>
      <c r="AT351" s="185" t="s">
        <v>134</v>
      </c>
      <c r="AU351" s="185" t="s">
        <v>82</v>
      </c>
      <c r="AY351" s="18" t="s">
        <v>132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8" t="s">
        <v>79</v>
      </c>
      <c r="BK351" s="186">
        <f>ROUND(I351*H351,2)</f>
        <v>0</v>
      </c>
      <c r="BL351" s="18" t="s">
        <v>139</v>
      </c>
      <c r="BM351" s="185" t="s">
        <v>538</v>
      </c>
    </row>
    <row r="352" spans="1:65" s="2" customFormat="1" ht="19.5">
      <c r="A352" s="35"/>
      <c r="B352" s="36"/>
      <c r="C352" s="37"/>
      <c r="D352" s="187" t="s">
        <v>141</v>
      </c>
      <c r="E352" s="37"/>
      <c r="F352" s="188" t="s">
        <v>539</v>
      </c>
      <c r="G352" s="37"/>
      <c r="H352" s="37"/>
      <c r="I352" s="189"/>
      <c r="J352" s="37"/>
      <c r="K352" s="37"/>
      <c r="L352" s="40"/>
      <c r="M352" s="190"/>
      <c r="N352" s="191"/>
      <c r="O352" s="65"/>
      <c r="P352" s="65"/>
      <c r="Q352" s="65"/>
      <c r="R352" s="65"/>
      <c r="S352" s="65"/>
      <c r="T352" s="66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8" t="s">
        <v>141</v>
      </c>
      <c r="AU352" s="18" t="s">
        <v>82</v>
      </c>
    </row>
    <row r="353" spans="1:65" s="2" customFormat="1" ht="11.25">
      <c r="A353" s="35"/>
      <c r="B353" s="36"/>
      <c r="C353" s="37"/>
      <c r="D353" s="192" t="s">
        <v>143</v>
      </c>
      <c r="E353" s="37"/>
      <c r="F353" s="193" t="s">
        <v>540</v>
      </c>
      <c r="G353" s="37"/>
      <c r="H353" s="37"/>
      <c r="I353" s="189"/>
      <c r="J353" s="37"/>
      <c r="K353" s="37"/>
      <c r="L353" s="40"/>
      <c r="M353" s="190"/>
      <c r="N353" s="191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143</v>
      </c>
      <c r="AU353" s="18" t="s">
        <v>82</v>
      </c>
    </row>
    <row r="354" spans="1:65" s="13" customFormat="1" ht="11.25">
      <c r="B354" s="194"/>
      <c r="C354" s="195"/>
      <c r="D354" s="187" t="s">
        <v>145</v>
      </c>
      <c r="E354" s="196" t="s">
        <v>19</v>
      </c>
      <c r="F354" s="197" t="s">
        <v>527</v>
      </c>
      <c r="G354" s="195"/>
      <c r="H354" s="198">
        <v>62.061999999999998</v>
      </c>
      <c r="I354" s="199"/>
      <c r="J354" s="195"/>
      <c r="K354" s="195"/>
      <c r="L354" s="200"/>
      <c r="M354" s="201"/>
      <c r="N354" s="202"/>
      <c r="O354" s="202"/>
      <c r="P354" s="202"/>
      <c r="Q354" s="202"/>
      <c r="R354" s="202"/>
      <c r="S354" s="202"/>
      <c r="T354" s="203"/>
      <c r="AT354" s="204" t="s">
        <v>145</v>
      </c>
      <c r="AU354" s="204" t="s">
        <v>82</v>
      </c>
      <c r="AV354" s="13" t="s">
        <v>82</v>
      </c>
      <c r="AW354" s="13" t="s">
        <v>33</v>
      </c>
      <c r="AX354" s="13" t="s">
        <v>79</v>
      </c>
      <c r="AY354" s="204" t="s">
        <v>132</v>
      </c>
    </row>
    <row r="355" spans="1:65" s="2" customFormat="1" ht="16.5" customHeight="1">
      <c r="A355" s="35"/>
      <c r="B355" s="36"/>
      <c r="C355" s="174" t="s">
        <v>541</v>
      </c>
      <c r="D355" s="174" t="s">
        <v>134</v>
      </c>
      <c r="E355" s="175" t="s">
        <v>542</v>
      </c>
      <c r="F355" s="176" t="s">
        <v>543</v>
      </c>
      <c r="G355" s="177" t="s">
        <v>245</v>
      </c>
      <c r="H355" s="178">
        <v>9.8000000000000007</v>
      </c>
      <c r="I355" s="179"/>
      <c r="J355" s="180">
        <f>ROUND(I355*H355,2)</f>
        <v>0</v>
      </c>
      <c r="K355" s="176" t="s">
        <v>138</v>
      </c>
      <c r="L355" s="40"/>
      <c r="M355" s="181" t="s">
        <v>19</v>
      </c>
      <c r="N355" s="182" t="s">
        <v>42</v>
      </c>
      <c r="O355" s="65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5" t="s">
        <v>139</v>
      </c>
      <c r="AT355" s="185" t="s">
        <v>134</v>
      </c>
      <c r="AU355" s="185" t="s">
        <v>82</v>
      </c>
      <c r="AY355" s="18" t="s">
        <v>132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18" t="s">
        <v>79</v>
      </c>
      <c r="BK355" s="186">
        <f>ROUND(I355*H355,2)</f>
        <v>0</v>
      </c>
      <c r="BL355" s="18" t="s">
        <v>139</v>
      </c>
      <c r="BM355" s="185" t="s">
        <v>544</v>
      </c>
    </row>
    <row r="356" spans="1:65" s="2" customFormat="1" ht="11.25">
      <c r="A356" s="35"/>
      <c r="B356" s="36"/>
      <c r="C356" s="37"/>
      <c r="D356" s="187" t="s">
        <v>141</v>
      </c>
      <c r="E356" s="37"/>
      <c r="F356" s="188" t="s">
        <v>545</v>
      </c>
      <c r="G356" s="37"/>
      <c r="H356" s="37"/>
      <c r="I356" s="189"/>
      <c r="J356" s="37"/>
      <c r="K356" s="37"/>
      <c r="L356" s="40"/>
      <c r="M356" s="190"/>
      <c r="N356" s="191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141</v>
      </c>
      <c r="AU356" s="18" t="s">
        <v>82</v>
      </c>
    </row>
    <row r="357" spans="1:65" s="2" customFormat="1" ht="11.25">
      <c r="A357" s="35"/>
      <c r="B357" s="36"/>
      <c r="C357" s="37"/>
      <c r="D357" s="192" t="s">
        <v>143</v>
      </c>
      <c r="E357" s="37"/>
      <c r="F357" s="193" t="s">
        <v>546</v>
      </c>
      <c r="G357" s="37"/>
      <c r="H357" s="37"/>
      <c r="I357" s="189"/>
      <c r="J357" s="37"/>
      <c r="K357" s="37"/>
      <c r="L357" s="40"/>
      <c r="M357" s="190"/>
      <c r="N357" s="191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143</v>
      </c>
      <c r="AU357" s="18" t="s">
        <v>82</v>
      </c>
    </row>
    <row r="358" spans="1:65" s="13" customFormat="1" ht="11.25">
      <c r="B358" s="194"/>
      <c r="C358" s="195"/>
      <c r="D358" s="187" t="s">
        <v>145</v>
      </c>
      <c r="E358" s="196" t="s">
        <v>19</v>
      </c>
      <c r="F358" s="197" t="s">
        <v>547</v>
      </c>
      <c r="G358" s="195"/>
      <c r="H358" s="198">
        <v>9.8000000000000007</v>
      </c>
      <c r="I358" s="199"/>
      <c r="J358" s="195"/>
      <c r="K358" s="195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145</v>
      </c>
      <c r="AU358" s="204" t="s">
        <v>82</v>
      </c>
      <c r="AV358" s="13" t="s">
        <v>82</v>
      </c>
      <c r="AW358" s="13" t="s">
        <v>33</v>
      </c>
      <c r="AX358" s="13" t="s">
        <v>79</v>
      </c>
      <c r="AY358" s="204" t="s">
        <v>132</v>
      </c>
    </row>
    <row r="359" spans="1:65" s="2" customFormat="1" ht="16.5" customHeight="1">
      <c r="A359" s="35"/>
      <c r="B359" s="36"/>
      <c r="C359" s="174" t="s">
        <v>548</v>
      </c>
      <c r="D359" s="174" t="s">
        <v>134</v>
      </c>
      <c r="E359" s="175" t="s">
        <v>549</v>
      </c>
      <c r="F359" s="176" t="s">
        <v>550</v>
      </c>
      <c r="G359" s="177" t="s">
        <v>245</v>
      </c>
      <c r="H359" s="178">
        <v>205.8</v>
      </c>
      <c r="I359" s="179"/>
      <c r="J359" s="180">
        <f>ROUND(I359*H359,2)</f>
        <v>0</v>
      </c>
      <c r="K359" s="176" t="s">
        <v>138</v>
      </c>
      <c r="L359" s="40"/>
      <c r="M359" s="181" t="s">
        <v>19</v>
      </c>
      <c r="N359" s="182" t="s">
        <v>42</v>
      </c>
      <c r="O359" s="65"/>
      <c r="P359" s="183">
        <f>O359*H359</f>
        <v>0</v>
      </c>
      <c r="Q359" s="183">
        <v>0</v>
      </c>
      <c r="R359" s="183">
        <f>Q359*H359</f>
        <v>0</v>
      </c>
      <c r="S359" s="183">
        <v>0</v>
      </c>
      <c r="T359" s="184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5" t="s">
        <v>139</v>
      </c>
      <c r="AT359" s="185" t="s">
        <v>134</v>
      </c>
      <c r="AU359" s="185" t="s">
        <v>82</v>
      </c>
      <c r="AY359" s="18" t="s">
        <v>132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8" t="s">
        <v>79</v>
      </c>
      <c r="BK359" s="186">
        <f>ROUND(I359*H359,2)</f>
        <v>0</v>
      </c>
      <c r="BL359" s="18" t="s">
        <v>139</v>
      </c>
      <c r="BM359" s="185" t="s">
        <v>551</v>
      </c>
    </row>
    <row r="360" spans="1:65" s="2" customFormat="1" ht="19.5">
      <c r="A360" s="35"/>
      <c r="B360" s="36"/>
      <c r="C360" s="37"/>
      <c r="D360" s="187" t="s">
        <v>141</v>
      </c>
      <c r="E360" s="37"/>
      <c r="F360" s="188" t="s">
        <v>552</v>
      </c>
      <c r="G360" s="37"/>
      <c r="H360" s="37"/>
      <c r="I360" s="189"/>
      <c r="J360" s="37"/>
      <c r="K360" s="37"/>
      <c r="L360" s="40"/>
      <c r="M360" s="190"/>
      <c r="N360" s="191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141</v>
      </c>
      <c r="AU360" s="18" t="s">
        <v>82</v>
      </c>
    </row>
    <row r="361" spans="1:65" s="2" customFormat="1" ht="11.25">
      <c r="A361" s="35"/>
      <c r="B361" s="36"/>
      <c r="C361" s="37"/>
      <c r="D361" s="192" t="s">
        <v>143</v>
      </c>
      <c r="E361" s="37"/>
      <c r="F361" s="193" t="s">
        <v>553</v>
      </c>
      <c r="G361" s="37"/>
      <c r="H361" s="37"/>
      <c r="I361" s="189"/>
      <c r="J361" s="37"/>
      <c r="K361" s="37"/>
      <c r="L361" s="40"/>
      <c r="M361" s="190"/>
      <c r="N361" s="191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143</v>
      </c>
      <c r="AU361" s="18" t="s">
        <v>82</v>
      </c>
    </row>
    <row r="362" spans="1:65" s="13" customFormat="1" ht="11.25">
      <c r="B362" s="194"/>
      <c r="C362" s="195"/>
      <c r="D362" s="187" t="s">
        <v>145</v>
      </c>
      <c r="E362" s="196" t="s">
        <v>19</v>
      </c>
      <c r="F362" s="197" t="s">
        <v>554</v>
      </c>
      <c r="G362" s="195"/>
      <c r="H362" s="198">
        <v>205.8</v>
      </c>
      <c r="I362" s="199"/>
      <c r="J362" s="195"/>
      <c r="K362" s="195"/>
      <c r="L362" s="200"/>
      <c r="M362" s="201"/>
      <c r="N362" s="202"/>
      <c r="O362" s="202"/>
      <c r="P362" s="202"/>
      <c r="Q362" s="202"/>
      <c r="R362" s="202"/>
      <c r="S362" s="202"/>
      <c r="T362" s="203"/>
      <c r="AT362" s="204" t="s">
        <v>145</v>
      </c>
      <c r="AU362" s="204" t="s">
        <v>82</v>
      </c>
      <c r="AV362" s="13" t="s">
        <v>82</v>
      </c>
      <c r="AW362" s="13" t="s">
        <v>33</v>
      </c>
      <c r="AX362" s="13" t="s">
        <v>79</v>
      </c>
      <c r="AY362" s="204" t="s">
        <v>132</v>
      </c>
    </row>
    <row r="363" spans="1:65" s="2" customFormat="1" ht="24.2" customHeight="1">
      <c r="A363" s="35"/>
      <c r="B363" s="36"/>
      <c r="C363" s="174" t="s">
        <v>555</v>
      </c>
      <c r="D363" s="174" t="s">
        <v>134</v>
      </c>
      <c r="E363" s="175" t="s">
        <v>556</v>
      </c>
      <c r="F363" s="176" t="s">
        <v>557</v>
      </c>
      <c r="G363" s="177" t="s">
        <v>245</v>
      </c>
      <c r="H363" s="178">
        <v>14.2</v>
      </c>
      <c r="I363" s="179"/>
      <c r="J363" s="180">
        <f>ROUND(I363*H363,2)</f>
        <v>0</v>
      </c>
      <c r="K363" s="176" t="s">
        <v>138</v>
      </c>
      <c r="L363" s="40"/>
      <c r="M363" s="181" t="s">
        <v>19</v>
      </c>
      <c r="N363" s="182" t="s">
        <v>42</v>
      </c>
      <c r="O363" s="65"/>
      <c r="P363" s="183">
        <f>O363*H363</f>
        <v>0</v>
      </c>
      <c r="Q363" s="183">
        <v>0</v>
      </c>
      <c r="R363" s="183">
        <f>Q363*H363</f>
        <v>0</v>
      </c>
      <c r="S363" s="183">
        <v>0</v>
      </c>
      <c r="T363" s="18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5" t="s">
        <v>139</v>
      </c>
      <c r="AT363" s="185" t="s">
        <v>134</v>
      </c>
      <c r="AU363" s="185" t="s">
        <v>82</v>
      </c>
      <c r="AY363" s="18" t="s">
        <v>132</v>
      </c>
      <c r="BE363" s="186">
        <f>IF(N363="základní",J363,0)</f>
        <v>0</v>
      </c>
      <c r="BF363" s="186">
        <f>IF(N363="snížená",J363,0)</f>
        <v>0</v>
      </c>
      <c r="BG363" s="186">
        <f>IF(N363="zákl. přenesená",J363,0)</f>
        <v>0</v>
      </c>
      <c r="BH363" s="186">
        <f>IF(N363="sníž. přenesená",J363,0)</f>
        <v>0</v>
      </c>
      <c r="BI363" s="186">
        <f>IF(N363="nulová",J363,0)</f>
        <v>0</v>
      </c>
      <c r="BJ363" s="18" t="s">
        <v>79</v>
      </c>
      <c r="BK363" s="186">
        <f>ROUND(I363*H363,2)</f>
        <v>0</v>
      </c>
      <c r="BL363" s="18" t="s">
        <v>139</v>
      </c>
      <c r="BM363" s="185" t="s">
        <v>558</v>
      </c>
    </row>
    <row r="364" spans="1:65" s="2" customFormat="1" ht="19.5">
      <c r="A364" s="35"/>
      <c r="B364" s="36"/>
      <c r="C364" s="37"/>
      <c r="D364" s="187" t="s">
        <v>141</v>
      </c>
      <c r="E364" s="37"/>
      <c r="F364" s="188" t="s">
        <v>559</v>
      </c>
      <c r="G364" s="37"/>
      <c r="H364" s="37"/>
      <c r="I364" s="189"/>
      <c r="J364" s="37"/>
      <c r="K364" s="37"/>
      <c r="L364" s="40"/>
      <c r="M364" s="190"/>
      <c r="N364" s="191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141</v>
      </c>
      <c r="AU364" s="18" t="s">
        <v>82</v>
      </c>
    </row>
    <row r="365" spans="1:65" s="2" customFormat="1" ht="11.25">
      <c r="A365" s="35"/>
      <c r="B365" s="36"/>
      <c r="C365" s="37"/>
      <c r="D365" s="192" t="s">
        <v>143</v>
      </c>
      <c r="E365" s="37"/>
      <c r="F365" s="193" t="s">
        <v>560</v>
      </c>
      <c r="G365" s="37"/>
      <c r="H365" s="37"/>
      <c r="I365" s="189"/>
      <c r="J365" s="37"/>
      <c r="K365" s="37"/>
      <c r="L365" s="40"/>
      <c r="M365" s="190"/>
      <c r="N365" s="191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143</v>
      </c>
      <c r="AU365" s="18" t="s">
        <v>82</v>
      </c>
    </row>
    <row r="366" spans="1:65" s="13" customFormat="1" ht="11.25">
      <c r="B366" s="194"/>
      <c r="C366" s="195"/>
      <c r="D366" s="187" t="s">
        <v>145</v>
      </c>
      <c r="E366" s="196" t="s">
        <v>19</v>
      </c>
      <c r="F366" s="197" t="s">
        <v>547</v>
      </c>
      <c r="G366" s="195"/>
      <c r="H366" s="198">
        <v>9.8000000000000007</v>
      </c>
      <c r="I366" s="199"/>
      <c r="J366" s="195"/>
      <c r="K366" s="195"/>
      <c r="L366" s="200"/>
      <c r="M366" s="201"/>
      <c r="N366" s="202"/>
      <c r="O366" s="202"/>
      <c r="P366" s="202"/>
      <c r="Q366" s="202"/>
      <c r="R366" s="202"/>
      <c r="S366" s="202"/>
      <c r="T366" s="203"/>
      <c r="AT366" s="204" t="s">
        <v>145</v>
      </c>
      <c r="AU366" s="204" t="s">
        <v>82</v>
      </c>
      <c r="AV366" s="13" t="s">
        <v>82</v>
      </c>
      <c r="AW366" s="13" t="s">
        <v>33</v>
      </c>
      <c r="AX366" s="13" t="s">
        <v>71</v>
      </c>
      <c r="AY366" s="204" t="s">
        <v>132</v>
      </c>
    </row>
    <row r="367" spans="1:65" s="13" customFormat="1" ht="11.25">
      <c r="B367" s="194"/>
      <c r="C367" s="195"/>
      <c r="D367" s="187" t="s">
        <v>145</v>
      </c>
      <c r="E367" s="196" t="s">
        <v>19</v>
      </c>
      <c r="F367" s="197" t="s">
        <v>513</v>
      </c>
      <c r="G367" s="195"/>
      <c r="H367" s="198">
        <v>4.4000000000000004</v>
      </c>
      <c r="I367" s="199"/>
      <c r="J367" s="195"/>
      <c r="K367" s="195"/>
      <c r="L367" s="200"/>
      <c r="M367" s="201"/>
      <c r="N367" s="202"/>
      <c r="O367" s="202"/>
      <c r="P367" s="202"/>
      <c r="Q367" s="202"/>
      <c r="R367" s="202"/>
      <c r="S367" s="202"/>
      <c r="T367" s="203"/>
      <c r="AT367" s="204" t="s">
        <v>145</v>
      </c>
      <c r="AU367" s="204" t="s">
        <v>82</v>
      </c>
      <c r="AV367" s="13" t="s">
        <v>82</v>
      </c>
      <c r="AW367" s="13" t="s">
        <v>33</v>
      </c>
      <c r="AX367" s="13" t="s">
        <v>71</v>
      </c>
      <c r="AY367" s="204" t="s">
        <v>132</v>
      </c>
    </row>
    <row r="368" spans="1:65" s="12" customFormat="1" ht="22.9" customHeight="1">
      <c r="B368" s="158"/>
      <c r="C368" s="159"/>
      <c r="D368" s="160" t="s">
        <v>70</v>
      </c>
      <c r="E368" s="172" t="s">
        <v>561</v>
      </c>
      <c r="F368" s="172" t="s">
        <v>562</v>
      </c>
      <c r="G368" s="159"/>
      <c r="H368" s="159"/>
      <c r="I368" s="162"/>
      <c r="J368" s="173">
        <f>BK368</f>
        <v>0</v>
      </c>
      <c r="K368" s="159"/>
      <c r="L368" s="164"/>
      <c r="M368" s="165"/>
      <c r="N368" s="166"/>
      <c r="O368" s="166"/>
      <c r="P368" s="167">
        <f>SUM(P369:P374)</f>
        <v>0</v>
      </c>
      <c r="Q368" s="166"/>
      <c r="R368" s="167">
        <f>SUM(R369:R374)</f>
        <v>0</v>
      </c>
      <c r="S368" s="166"/>
      <c r="T368" s="168">
        <f>SUM(T369:T374)</f>
        <v>0</v>
      </c>
      <c r="AR368" s="169" t="s">
        <v>79</v>
      </c>
      <c r="AT368" s="170" t="s">
        <v>70</v>
      </c>
      <c r="AU368" s="170" t="s">
        <v>79</v>
      </c>
      <c r="AY368" s="169" t="s">
        <v>132</v>
      </c>
      <c r="BK368" s="171">
        <f>SUM(BK369:BK374)</f>
        <v>0</v>
      </c>
    </row>
    <row r="369" spans="1:65" s="2" customFormat="1" ht="21.75" customHeight="1">
      <c r="A369" s="35"/>
      <c r="B369" s="36"/>
      <c r="C369" s="174" t="s">
        <v>563</v>
      </c>
      <c r="D369" s="174" t="s">
        <v>134</v>
      </c>
      <c r="E369" s="175" t="s">
        <v>564</v>
      </c>
      <c r="F369" s="176" t="s">
        <v>565</v>
      </c>
      <c r="G369" s="177" t="s">
        <v>245</v>
      </c>
      <c r="H369" s="178">
        <v>4358.6559999999999</v>
      </c>
      <c r="I369" s="179"/>
      <c r="J369" s="180">
        <f>ROUND(I369*H369,2)</f>
        <v>0</v>
      </c>
      <c r="K369" s="176" t="s">
        <v>138</v>
      </c>
      <c r="L369" s="40"/>
      <c r="M369" s="181" t="s">
        <v>19</v>
      </c>
      <c r="N369" s="182" t="s">
        <v>42</v>
      </c>
      <c r="O369" s="65"/>
      <c r="P369" s="183">
        <f>O369*H369</f>
        <v>0</v>
      </c>
      <c r="Q369" s="183">
        <v>0</v>
      </c>
      <c r="R369" s="183">
        <f>Q369*H369</f>
        <v>0</v>
      </c>
      <c r="S369" s="183">
        <v>0</v>
      </c>
      <c r="T369" s="184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5" t="s">
        <v>139</v>
      </c>
      <c r="AT369" s="185" t="s">
        <v>134</v>
      </c>
      <c r="AU369" s="185" t="s">
        <v>82</v>
      </c>
      <c r="AY369" s="18" t="s">
        <v>132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18" t="s">
        <v>79</v>
      </c>
      <c r="BK369" s="186">
        <f>ROUND(I369*H369,2)</f>
        <v>0</v>
      </c>
      <c r="BL369" s="18" t="s">
        <v>139</v>
      </c>
      <c r="BM369" s="185" t="s">
        <v>566</v>
      </c>
    </row>
    <row r="370" spans="1:65" s="2" customFormat="1" ht="19.5">
      <c r="A370" s="35"/>
      <c r="B370" s="36"/>
      <c r="C370" s="37"/>
      <c r="D370" s="187" t="s">
        <v>141</v>
      </c>
      <c r="E370" s="37"/>
      <c r="F370" s="188" t="s">
        <v>567</v>
      </c>
      <c r="G370" s="37"/>
      <c r="H370" s="37"/>
      <c r="I370" s="189"/>
      <c r="J370" s="37"/>
      <c r="K370" s="37"/>
      <c r="L370" s="40"/>
      <c r="M370" s="190"/>
      <c r="N370" s="191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141</v>
      </c>
      <c r="AU370" s="18" t="s">
        <v>82</v>
      </c>
    </row>
    <row r="371" spans="1:65" s="2" customFormat="1" ht="11.25">
      <c r="A371" s="35"/>
      <c r="B371" s="36"/>
      <c r="C371" s="37"/>
      <c r="D371" s="192" t="s">
        <v>143</v>
      </c>
      <c r="E371" s="37"/>
      <c r="F371" s="193" t="s">
        <v>568</v>
      </c>
      <c r="G371" s="37"/>
      <c r="H371" s="37"/>
      <c r="I371" s="189"/>
      <c r="J371" s="37"/>
      <c r="K371" s="37"/>
      <c r="L371" s="40"/>
      <c r="M371" s="190"/>
      <c r="N371" s="191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143</v>
      </c>
      <c r="AU371" s="18" t="s">
        <v>82</v>
      </c>
    </row>
    <row r="372" spans="1:65" s="2" customFormat="1" ht="21.75" customHeight="1">
      <c r="A372" s="35"/>
      <c r="B372" s="36"/>
      <c r="C372" s="174" t="s">
        <v>569</v>
      </c>
      <c r="D372" s="174" t="s">
        <v>134</v>
      </c>
      <c r="E372" s="175" t="s">
        <v>570</v>
      </c>
      <c r="F372" s="176" t="s">
        <v>571</v>
      </c>
      <c r="G372" s="177" t="s">
        <v>245</v>
      </c>
      <c r="H372" s="178">
        <v>4358.6559999999999</v>
      </c>
      <c r="I372" s="179"/>
      <c r="J372" s="180">
        <f>ROUND(I372*H372,2)</f>
        <v>0</v>
      </c>
      <c r="K372" s="176" t="s">
        <v>138</v>
      </c>
      <c r="L372" s="40"/>
      <c r="M372" s="181" t="s">
        <v>19</v>
      </c>
      <c r="N372" s="182" t="s">
        <v>42</v>
      </c>
      <c r="O372" s="65"/>
      <c r="P372" s="183">
        <f>O372*H372</f>
        <v>0</v>
      </c>
      <c r="Q372" s="183">
        <v>0</v>
      </c>
      <c r="R372" s="183">
        <f>Q372*H372</f>
        <v>0</v>
      </c>
      <c r="S372" s="183">
        <v>0</v>
      </c>
      <c r="T372" s="18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5" t="s">
        <v>139</v>
      </c>
      <c r="AT372" s="185" t="s">
        <v>134</v>
      </c>
      <c r="AU372" s="185" t="s">
        <v>82</v>
      </c>
      <c r="AY372" s="18" t="s">
        <v>132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8" t="s">
        <v>79</v>
      </c>
      <c r="BK372" s="186">
        <f>ROUND(I372*H372,2)</f>
        <v>0</v>
      </c>
      <c r="BL372" s="18" t="s">
        <v>139</v>
      </c>
      <c r="BM372" s="185" t="s">
        <v>572</v>
      </c>
    </row>
    <row r="373" spans="1:65" s="2" customFormat="1" ht="19.5">
      <c r="A373" s="35"/>
      <c r="B373" s="36"/>
      <c r="C373" s="37"/>
      <c r="D373" s="187" t="s">
        <v>141</v>
      </c>
      <c r="E373" s="37"/>
      <c r="F373" s="188" t="s">
        <v>573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141</v>
      </c>
      <c r="AU373" s="18" t="s">
        <v>82</v>
      </c>
    </row>
    <row r="374" spans="1:65" s="2" customFormat="1" ht="11.25">
      <c r="A374" s="35"/>
      <c r="B374" s="36"/>
      <c r="C374" s="37"/>
      <c r="D374" s="192" t="s">
        <v>143</v>
      </c>
      <c r="E374" s="37"/>
      <c r="F374" s="193" t="s">
        <v>574</v>
      </c>
      <c r="G374" s="37"/>
      <c r="H374" s="37"/>
      <c r="I374" s="189"/>
      <c r="J374" s="37"/>
      <c r="K374" s="37"/>
      <c r="L374" s="40"/>
      <c r="M374" s="190"/>
      <c r="N374" s="191"/>
      <c r="O374" s="65"/>
      <c r="P374" s="65"/>
      <c r="Q374" s="65"/>
      <c r="R374" s="65"/>
      <c r="S374" s="65"/>
      <c r="T374" s="66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143</v>
      </c>
      <c r="AU374" s="18" t="s">
        <v>82</v>
      </c>
    </row>
    <row r="375" spans="1:65" s="12" customFormat="1" ht="25.9" customHeight="1">
      <c r="B375" s="158"/>
      <c r="C375" s="159"/>
      <c r="D375" s="160" t="s">
        <v>70</v>
      </c>
      <c r="E375" s="161" t="s">
        <v>575</v>
      </c>
      <c r="F375" s="161" t="s">
        <v>576</v>
      </c>
      <c r="G375" s="159"/>
      <c r="H375" s="159"/>
      <c r="I375" s="162"/>
      <c r="J375" s="163">
        <f>BK375</f>
        <v>0</v>
      </c>
      <c r="K375" s="159"/>
      <c r="L375" s="164"/>
      <c r="M375" s="165"/>
      <c r="N375" s="166"/>
      <c r="O375" s="166"/>
      <c r="P375" s="167">
        <f>P376</f>
        <v>0</v>
      </c>
      <c r="Q375" s="166"/>
      <c r="R375" s="167">
        <f>R376</f>
        <v>0.70696500000000007</v>
      </c>
      <c r="S375" s="166"/>
      <c r="T375" s="168">
        <f>T376</f>
        <v>0</v>
      </c>
      <c r="AR375" s="169" t="s">
        <v>82</v>
      </c>
      <c r="AT375" s="170" t="s">
        <v>70</v>
      </c>
      <c r="AU375" s="170" t="s">
        <v>71</v>
      </c>
      <c r="AY375" s="169" t="s">
        <v>132</v>
      </c>
      <c r="BK375" s="171">
        <f>BK376</f>
        <v>0</v>
      </c>
    </row>
    <row r="376" spans="1:65" s="12" customFormat="1" ht="22.9" customHeight="1">
      <c r="B376" s="158"/>
      <c r="C376" s="159"/>
      <c r="D376" s="160" t="s">
        <v>70</v>
      </c>
      <c r="E376" s="172" t="s">
        <v>577</v>
      </c>
      <c r="F376" s="172" t="s">
        <v>578</v>
      </c>
      <c r="G376" s="159"/>
      <c r="H376" s="159"/>
      <c r="I376" s="162"/>
      <c r="J376" s="173">
        <f>BK376</f>
        <v>0</v>
      </c>
      <c r="K376" s="159"/>
      <c r="L376" s="164"/>
      <c r="M376" s="165"/>
      <c r="N376" s="166"/>
      <c r="O376" s="166"/>
      <c r="P376" s="167">
        <f>SUM(P377:P394)</f>
        <v>0</v>
      </c>
      <c r="Q376" s="166"/>
      <c r="R376" s="167">
        <f>SUM(R377:R394)</f>
        <v>0.70696500000000007</v>
      </c>
      <c r="S376" s="166"/>
      <c r="T376" s="168">
        <f>SUM(T377:T394)</f>
        <v>0</v>
      </c>
      <c r="AR376" s="169" t="s">
        <v>82</v>
      </c>
      <c r="AT376" s="170" t="s">
        <v>70</v>
      </c>
      <c r="AU376" s="170" t="s">
        <v>79</v>
      </c>
      <c r="AY376" s="169" t="s">
        <v>132</v>
      </c>
      <c r="BK376" s="171">
        <f>SUM(BK377:BK394)</f>
        <v>0</v>
      </c>
    </row>
    <row r="377" spans="1:65" s="2" customFormat="1" ht="16.5" customHeight="1">
      <c r="A377" s="35"/>
      <c r="B377" s="36"/>
      <c r="C377" s="174" t="s">
        <v>579</v>
      </c>
      <c r="D377" s="174" t="s">
        <v>134</v>
      </c>
      <c r="E377" s="175" t="s">
        <v>580</v>
      </c>
      <c r="F377" s="176" t="s">
        <v>581</v>
      </c>
      <c r="G377" s="177" t="s">
        <v>307</v>
      </c>
      <c r="H377" s="178">
        <v>199.5</v>
      </c>
      <c r="I377" s="179"/>
      <c r="J377" s="180">
        <f>ROUND(I377*H377,2)</f>
        <v>0</v>
      </c>
      <c r="K377" s="176" t="s">
        <v>138</v>
      </c>
      <c r="L377" s="40"/>
      <c r="M377" s="181" t="s">
        <v>19</v>
      </c>
      <c r="N377" s="182" t="s">
        <v>42</v>
      </c>
      <c r="O377" s="65"/>
      <c r="P377" s="183">
        <f>O377*H377</f>
        <v>0</v>
      </c>
      <c r="Q377" s="183">
        <v>5.0000000000000002E-5</v>
      </c>
      <c r="R377" s="183">
        <f>Q377*H377</f>
        <v>9.9750000000000012E-3</v>
      </c>
      <c r="S377" s="183">
        <v>0</v>
      </c>
      <c r="T377" s="184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5" t="s">
        <v>248</v>
      </c>
      <c r="AT377" s="185" t="s">
        <v>134</v>
      </c>
      <c r="AU377" s="185" t="s">
        <v>82</v>
      </c>
      <c r="AY377" s="18" t="s">
        <v>132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8" t="s">
        <v>79</v>
      </c>
      <c r="BK377" s="186">
        <f>ROUND(I377*H377,2)</f>
        <v>0</v>
      </c>
      <c r="BL377" s="18" t="s">
        <v>248</v>
      </c>
      <c r="BM377" s="185" t="s">
        <v>582</v>
      </c>
    </row>
    <row r="378" spans="1:65" s="2" customFormat="1" ht="11.25">
      <c r="A378" s="35"/>
      <c r="B378" s="36"/>
      <c r="C378" s="37"/>
      <c r="D378" s="187" t="s">
        <v>141</v>
      </c>
      <c r="E378" s="37"/>
      <c r="F378" s="188" t="s">
        <v>583</v>
      </c>
      <c r="G378" s="37"/>
      <c r="H378" s="37"/>
      <c r="I378" s="189"/>
      <c r="J378" s="37"/>
      <c r="K378" s="37"/>
      <c r="L378" s="40"/>
      <c r="M378" s="190"/>
      <c r="N378" s="191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141</v>
      </c>
      <c r="AU378" s="18" t="s">
        <v>82</v>
      </c>
    </row>
    <row r="379" spans="1:65" s="2" customFormat="1" ht="11.25">
      <c r="A379" s="35"/>
      <c r="B379" s="36"/>
      <c r="C379" s="37"/>
      <c r="D379" s="192" t="s">
        <v>143</v>
      </c>
      <c r="E379" s="37"/>
      <c r="F379" s="193" t="s">
        <v>584</v>
      </c>
      <c r="G379" s="37"/>
      <c r="H379" s="37"/>
      <c r="I379" s="189"/>
      <c r="J379" s="37"/>
      <c r="K379" s="37"/>
      <c r="L379" s="40"/>
      <c r="M379" s="190"/>
      <c r="N379" s="191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143</v>
      </c>
      <c r="AU379" s="18" t="s">
        <v>82</v>
      </c>
    </row>
    <row r="380" spans="1:65" s="13" customFormat="1" ht="11.25">
      <c r="B380" s="194"/>
      <c r="C380" s="195"/>
      <c r="D380" s="187" t="s">
        <v>145</v>
      </c>
      <c r="E380" s="196" t="s">
        <v>19</v>
      </c>
      <c r="F380" s="197" t="s">
        <v>585</v>
      </c>
      <c r="G380" s="195"/>
      <c r="H380" s="198">
        <v>199.5</v>
      </c>
      <c r="I380" s="199"/>
      <c r="J380" s="195"/>
      <c r="K380" s="195"/>
      <c r="L380" s="200"/>
      <c r="M380" s="201"/>
      <c r="N380" s="202"/>
      <c r="O380" s="202"/>
      <c r="P380" s="202"/>
      <c r="Q380" s="202"/>
      <c r="R380" s="202"/>
      <c r="S380" s="202"/>
      <c r="T380" s="203"/>
      <c r="AT380" s="204" t="s">
        <v>145</v>
      </c>
      <c r="AU380" s="204" t="s">
        <v>82</v>
      </c>
      <c r="AV380" s="13" t="s">
        <v>82</v>
      </c>
      <c r="AW380" s="13" t="s">
        <v>33</v>
      </c>
      <c r="AX380" s="13" t="s">
        <v>79</v>
      </c>
      <c r="AY380" s="204" t="s">
        <v>132</v>
      </c>
    </row>
    <row r="381" spans="1:65" s="2" customFormat="1" ht="16.5" customHeight="1">
      <c r="A381" s="35"/>
      <c r="B381" s="36"/>
      <c r="C381" s="216" t="s">
        <v>586</v>
      </c>
      <c r="D381" s="216" t="s">
        <v>304</v>
      </c>
      <c r="E381" s="217" t="s">
        <v>587</v>
      </c>
      <c r="F381" s="218" t="s">
        <v>588</v>
      </c>
      <c r="G381" s="219" t="s">
        <v>481</v>
      </c>
      <c r="H381" s="220">
        <v>1</v>
      </c>
      <c r="I381" s="221"/>
      <c r="J381" s="222">
        <f>ROUND(I381*H381,2)</f>
        <v>0</v>
      </c>
      <c r="K381" s="218" t="s">
        <v>19</v>
      </c>
      <c r="L381" s="223"/>
      <c r="M381" s="224" t="s">
        <v>19</v>
      </c>
      <c r="N381" s="225" t="s">
        <v>42</v>
      </c>
      <c r="O381" s="65"/>
      <c r="P381" s="183">
        <f>O381*H381</f>
        <v>0</v>
      </c>
      <c r="Q381" s="183">
        <v>0.19950000000000001</v>
      </c>
      <c r="R381" s="183">
        <f>Q381*H381</f>
        <v>0.19950000000000001</v>
      </c>
      <c r="S381" s="183">
        <v>0</v>
      </c>
      <c r="T381" s="184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5" t="s">
        <v>360</v>
      </c>
      <c r="AT381" s="185" t="s">
        <v>304</v>
      </c>
      <c r="AU381" s="185" t="s">
        <v>82</v>
      </c>
      <c r="AY381" s="18" t="s">
        <v>132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8" t="s">
        <v>79</v>
      </c>
      <c r="BK381" s="186">
        <f>ROUND(I381*H381,2)</f>
        <v>0</v>
      </c>
      <c r="BL381" s="18" t="s">
        <v>248</v>
      </c>
      <c r="BM381" s="185" t="s">
        <v>589</v>
      </c>
    </row>
    <row r="382" spans="1:65" s="2" customFormat="1" ht="11.25">
      <c r="A382" s="35"/>
      <c r="B382" s="36"/>
      <c r="C382" s="37"/>
      <c r="D382" s="187" t="s">
        <v>141</v>
      </c>
      <c r="E382" s="37"/>
      <c r="F382" s="188" t="s">
        <v>588</v>
      </c>
      <c r="G382" s="37"/>
      <c r="H382" s="37"/>
      <c r="I382" s="189"/>
      <c r="J382" s="37"/>
      <c r="K382" s="37"/>
      <c r="L382" s="40"/>
      <c r="M382" s="190"/>
      <c r="N382" s="191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141</v>
      </c>
      <c r="AU382" s="18" t="s">
        <v>82</v>
      </c>
    </row>
    <row r="383" spans="1:65" s="2" customFormat="1" ht="19.5">
      <c r="A383" s="35"/>
      <c r="B383" s="36"/>
      <c r="C383" s="37"/>
      <c r="D383" s="187" t="s">
        <v>152</v>
      </c>
      <c r="E383" s="37"/>
      <c r="F383" s="205" t="s">
        <v>590</v>
      </c>
      <c r="G383" s="37"/>
      <c r="H383" s="37"/>
      <c r="I383" s="189"/>
      <c r="J383" s="37"/>
      <c r="K383" s="37"/>
      <c r="L383" s="40"/>
      <c r="M383" s="190"/>
      <c r="N383" s="191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152</v>
      </c>
      <c r="AU383" s="18" t="s">
        <v>82</v>
      </c>
    </row>
    <row r="384" spans="1:65" s="13" customFormat="1" ht="11.25">
      <c r="B384" s="194"/>
      <c r="C384" s="195"/>
      <c r="D384" s="187" t="s">
        <v>145</v>
      </c>
      <c r="E384" s="196" t="s">
        <v>19</v>
      </c>
      <c r="F384" s="197" t="s">
        <v>591</v>
      </c>
      <c r="G384" s="195"/>
      <c r="H384" s="198">
        <v>1</v>
      </c>
      <c r="I384" s="199"/>
      <c r="J384" s="195"/>
      <c r="K384" s="195"/>
      <c r="L384" s="200"/>
      <c r="M384" s="201"/>
      <c r="N384" s="202"/>
      <c r="O384" s="202"/>
      <c r="P384" s="202"/>
      <c r="Q384" s="202"/>
      <c r="R384" s="202"/>
      <c r="S384" s="202"/>
      <c r="T384" s="203"/>
      <c r="AT384" s="204" t="s">
        <v>145</v>
      </c>
      <c r="AU384" s="204" t="s">
        <v>82</v>
      </c>
      <c r="AV384" s="13" t="s">
        <v>82</v>
      </c>
      <c r="AW384" s="13" t="s">
        <v>33</v>
      </c>
      <c r="AX384" s="13" t="s">
        <v>79</v>
      </c>
      <c r="AY384" s="204" t="s">
        <v>132</v>
      </c>
    </row>
    <row r="385" spans="1:65" s="2" customFormat="1" ht="16.5" customHeight="1">
      <c r="A385" s="35"/>
      <c r="B385" s="36"/>
      <c r="C385" s="174" t="s">
        <v>592</v>
      </c>
      <c r="D385" s="174" t="s">
        <v>134</v>
      </c>
      <c r="E385" s="175" t="s">
        <v>593</v>
      </c>
      <c r="F385" s="176" t="s">
        <v>594</v>
      </c>
      <c r="G385" s="177" t="s">
        <v>307</v>
      </c>
      <c r="H385" s="178">
        <v>473.8</v>
      </c>
      <c r="I385" s="179"/>
      <c r="J385" s="180">
        <f>ROUND(I385*H385,2)</f>
        <v>0</v>
      </c>
      <c r="K385" s="176" t="s">
        <v>138</v>
      </c>
      <c r="L385" s="40"/>
      <c r="M385" s="181" t="s">
        <v>19</v>
      </c>
      <c r="N385" s="182" t="s">
        <v>42</v>
      </c>
      <c r="O385" s="65"/>
      <c r="P385" s="183">
        <f>O385*H385</f>
        <v>0</v>
      </c>
      <c r="Q385" s="183">
        <v>5.0000000000000002E-5</v>
      </c>
      <c r="R385" s="183">
        <f>Q385*H385</f>
        <v>2.3690000000000003E-2</v>
      </c>
      <c r="S385" s="183">
        <v>0</v>
      </c>
      <c r="T385" s="18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5" t="s">
        <v>248</v>
      </c>
      <c r="AT385" s="185" t="s">
        <v>134</v>
      </c>
      <c r="AU385" s="185" t="s">
        <v>82</v>
      </c>
      <c r="AY385" s="18" t="s">
        <v>132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8" t="s">
        <v>79</v>
      </c>
      <c r="BK385" s="186">
        <f>ROUND(I385*H385,2)</f>
        <v>0</v>
      </c>
      <c r="BL385" s="18" t="s">
        <v>248</v>
      </c>
      <c r="BM385" s="185" t="s">
        <v>595</v>
      </c>
    </row>
    <row r="386" spans="1:65" s="2" customFormat="1" ht="11.25">
      <c r="A386" s="35"/>
      <c r="B386" s="36"/>
      <c r="C386" s="37"/>
      <c r="D386" s="187" t="s">
        <v>141</v>
      </c>
      <c r="E386" s="37"/>
      <c r="F386" s="188" t="s">
        <v>596</v>
      </c>
      <c r="G386" s="37"/>
      <c r="H386" s="37"/>
      <c r="I386" s="189"/>
      <c r="J386" s="37"/>
      <c r="K386" s="37"/>
      <c r="L386" s="40"/>
      <c r="M386" s="190"/>
      <c r="N386" s="191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141</v>
      </c>
      <c r="AU386" s="18" t="s">
        <v>82</v>
      </c>
    </row>
    <row r="387" spans="1:65" s="2" customFormat="1" ht="11.25">
      <c r="A387" s="35"/>
      <c r="B387" s="36"/>
      <c r="C387" s="37"/>
      <c r="D387" s="192" t="s">
        <v>143</v>
      </c>
      <c r="E387" s="37"/>
      <c r="F387" s="193" t="s">
        <v>597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143</v>
      </c>
      <c r="AU387" s="18" t="s">
        <v>82</v>
      </c>
    </row>
    <row r="388" spans="1:65" s="13" customFormat="1" ht="11.25">
      <c r="B388" s="194"/>
      <c r="C388" s="195"/>
      <c r="D388" s="187" t="s">
        <v>145</v>
      </c>
      <c r="E388" s="196" t="s">
        <v>19</v>
      </c>
      <c r="F388" s="197" t="s">
        <v>598</v>
      </c>
      <c r="G388" s="195"/>
      <c r="H388" s="198">
        <v>473.8</v>
      </c>
      <c r="I388" s="199"/>
      <c r="J388" s="195"/>
      <c r="K388" s="195"/>
      <c r="L388" s="200"/>
      <c r="M388" s="201"/>
      <c r="N388" s="202"/>
      <c r="O388" s="202"/>
      <c r="P388" s="202"/>
      <c r="Q388" s="202"/>
      <c r="R388" s="202"/>
      <c r="S388" s="202"/>
      <c r="T388" s="203"/>
      <c r="AT388" s="204" t="s">
        <v>145</v>
      </c>
      <c r="AU388" s="204" t="s">
        <v>82</v>
      </c>
      <c r="AV388" s="13" t="s">
        <v>82</v>
      </c>
      <c r="AW388" s="13" t="s">
        <v>33</v>
      </c>
      <c r="AX388" s="13" t="s">
        <v>79</v>
      </c>
      <c r="AY388" s="204" t="s">
        <v>132</v>
      </c>
    </row>
    <row r="389" spans="1:65" s="2" customFormat="1" ht="16.5" customHeight="1">
      <c r="A389" s="35"/>
      <c r="B389" s="36"/>
      <c r="C389" s="216" t="s">
        <v>599</v>
      </c>
      <c r="D389" s="216" t="s">
        <v>304</v>
      </c>
      <c r="E389" s="217" t="s">
        <v>600</v>
      </c>
      <c r="F389" s="218" t="s">
        <v>601</v>
      </c>
      <c r="G389" s="219" t="s">
        <v>481</v>
      </c>
      <c r="H389" s="220">
        <v>1</v>
      </c>
      <c r="I389" s="221"/>
      <c r="J389" s="222">
        <f>ROUND(I389*H389,2)</f>
        <v>0</v>
      </c>
      <c r="K389" s="218" t="s">
        <v>19</v>
      </c>
      <c r="L389" s="223"/>
      <c r="M389" s="224" t="s">
        <v>19</v>
      </c>
      <c r="N389" s="225" t="s">
        <v>42</v>
      </c>
      <c r="O389" s="65"/>
      <c r="P389" s="183">
        <f>O389*H389</f>
        <v>0</v>
      </c>
      <c r="Q389" s="183">
        <v>0.4738</v>
      </c>
      <c r="R389" s="183">
        <f>Q389*H389</f>
        <v>0.4738</v>
      </c>
      <c r="S389" s="183">
        <v>0</v>
      </c>
      <c r="T389" s="184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85" t="s">
        <v>360</v>
      </c>
      <c r="AT389" s="185" t="s">
        <v>304</v>
      </c>
      <c r="AU389" s="185" t="s">
        <v>82</v>
      </c>
      <c r="AY389" s="18" t="s">
        <v>132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18" t="s">
        <v>79</v>
      </c>
      <c r="BK389" s="186">
        <f>ROUND(I389*H389,2)</f>
        <v>0</v>
      </c>
      <c r="BL389" s="18" t="s">
        <v>248</v>
      </c>
      <c r="BM389" s="185" t="s">
        <v>602</v>
      </c>
    </row>
    <row r="390" spans="1:65" s="2" customFormat="1" ht="11.25">
      <c r="A390" s="35"/>
      <c r="B390" s="36"/>
      <c r="C390" s="37"/>
      <c r="D390" s="187" t="s">
        <v>141</v>
      </c>
      <c r="E390" s="37"/>
      <c r="F390" s="188" t="s">
        <v>601</v>
      </c>
      <c r="G390" s="37"/>
      <c r="H390" s="37"/>
      <c r="I390" s="189"/>
      <c r="J390" s="37"/>
      <c r="K390" s="37"/>
      <c r="L390" s="40"/>
      <c r="M390" s="190"/>
      <c r="N390" s="191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141</v>
      </c>
      <c r="AU390" s="18" t="s">
        <v>82</v>
      </c>
    </row>
    <row r="391" spans="1:65" s="2" customFormat="1" ht="29.25">
      <c r="A391" s="35"/>
      <c r="B391" s="36"/>
      <c r="C391" s="37"/>
      <c r="D391" s="187" t="s">
        <v>152</v>
      </c>
      <c r="E391" s="37"/>
      <c r="F391" s="205" t="s">
        <v>603</v>
      </c>
      <c r="G391" s="37"/>
      <c r="H391" s="37"/>
      <c r="I391" s="189"/>
      <c r="J391" s="37"/>
      <c r="K391" s="37"/>
      <c r="L391" s="40"/>
      <c r="M391" s="190"/>
      <c r="N391" s="191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152</v>
      </c>
      <c r="AU391" s="18" t="s">
        <v>82</v>
      </c>
    </row>
    <row r="392" spans="1:65" s="2" customFormat="1" ht="16.5" customHeight="1">
      <c r="A392" s="35"/>
      <c r="B392" s="36"/>
      <c r="C392" s="174" t="s">
        <v>604</v>
      </c>
      <c r="D392" s="174" t="s">
        <v>134</v>
      </c>
      <c r="E392" s="175" t="s">
        <v>605</v>
      </c>
      <c r="F392" s="176" t="s">
        <v>606</v>
      </c>
      <c r="G392" s="177" t="s">
        <v>245</v>
      </c>
      <c r="H392" s="178">
        <v>0.70699999999999996</v>
      </c>
      <c r="I392" s="179"/>
      <c r="J392" s="180">
        <f>ROUND(I392*H392,2)</f>
        <v>0</v>
      </c>
      <c r="K392" s="176" t="s">
        <v>138</v>
      </c>
      <c r="L392" s="40"/>
      <c r="M392" s="181" t="s">
        <v>19</v>
      </c>
      <c r="N392" s="182" t="s">
        <v>42</v>
      </c>
      <c r="O392" s="65"/>
      <c r="P392" s="183">
        <f>O392*H392</f>
        <v>0</v>
      </c>
      <c r="Q392" s="183">
        <v>0</v>
      </c>
      <c r="R392" s="183">
        <f>Q392*H392</f>
        <v>0</v>
      </c>
      <c r="S392" s="183">
        <v>0</v>
      </c>
      <c r="T392" s="18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248</v>
      </c>
      <c r="AT392" s="185" t="s">
        <v>134</v>
      </c>
      <c r="AU392" s="185" t="s">
        <v>82</v>
      </c>
      <c r="AY392" s="18" t="s">
        <v>132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79</v>
      </c>
      <c r="BK392" s="186">
        <f>ROUND(I392*H392,2)</f>
        <v>0</v>
      </c>
      <c r="BL392" s="18" t="s">
        <v>248</v>
      </c>
      <c r="BM392" s="185" t="s">
        <v>607</v>
      </c>
    </row>
    <row r="393" spans="1:65" s="2" customFormat="1" ht="19.5">
      <c r="A393" s="35"/>
      <c r="B393" s="36"/>
      <c r="C393" s="37"/>
      <c r="D393" s="187" t="s">
        <v>141</v>
      </c>
      <c r="E393" s="37"/>
      <c r="F393" s="188" t="s">
        <v>608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141</v>
      </c>
      <c r="AU393" s="18" t="s">
        <v>82</v>
      </c>
    </row>
    <row r="394" spans="1:65" s="2" customFormat="1" ht="11.25">
      <c r="A394" s="35"/>
      <c r="B394" s="36"/>
      <c r="C394" s="37"/>
      <c r="D394" s="192" t="s">
        <v>143</v>
      </c>
      <c r="E394" s="37"/>
      <c r="F394" s="193" t="s">
        <v>609</v>
      </c>
      <c r="G394" s="37"/>
      <c r="H394" s="37"/>
      <c r="I394" s="189"/>
      <c r="J394" s="37"/>
      <c r="K394" s="37"/>
      <c r="L394" s="40"/>
      <c r="M394" s="226"/>
      <c r="N394" s="227"/>
      <c r="O394" s="228"/>
      <c r="P394" s="228"/>
      <c r="Q394" s="228"/>
      <c r="R394" s="228"/>
      <c r="S394" s="228"/>
      <c r="T394" s="229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143</v>
      </c>
      <c r="AU394" s="18" t="s">
        <v>82</v>
      </c>
    </row>
    <row r="395" spans="1:65" s="2" customFormat="1" ht="6.95" customHeight="1">
      <c r="A395" s="35"/>
      <c r="B395" s="48"/>
      <c r="C395" s="49"/>
      <c r="D395" s="49"/>
      <c r="E395" s="49"/>
      <c r="F395" s="49"/>
      <c r="G395" s="49"/>
      <c r="H395" s="49"/>
      <c r="I395" s="49"/>
      <c r="J395" s="49"/>
      <c r="K395" s="49"/>
      <c r="L395" s="40"/>
      <c r="M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</row>
  </sheetData>
  <sheetProtection algorithmName="SHA-512" hashValue="wULOD20ct1VwOFLS1xfe8Tc1raBa4gLE8jDV4dWIX4l17hQc63EOKhae+psSXM9W3IGXF0+AinNF9/lQiV5jLA==" saltValue="KGhd6Y++Xy1BpBt2xGZykop2Y6CuoFrEGfYUEKc2HA/K9aK42YlI+7K69kHBDU6iYVGM8PGxC+m0FSxrPdm0Ug==" spinCount="100000" sheet="1" objects="1" scenarios="1" formatColumns="0" formatRows="0" autoFilter="0"/>
  <autoFilter ref="C90:K394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/>
    <hyperlink ref="F100" r:id="rId2"/>
    <hyperlink ref="F104" r:id="rId3"/>
    <hyperlink ref="F109" r:id="rId4"/>
    <hyperlink ref="F114" r:id="rId5"/>
    <hyperlink ref="F118" r:id="rId6"/>
    <hyperlink ref="F122" r:id="rId7"/>
    <hyperlink ref="F127" r:id="rId8"/>
    <hyperlink ref="F131" r:id="rId9"/>
    <hyperlink ref="F135" r:id="rId10"/>
    <hyperlink ref="F140" r:id="rId11"/>
    <hyperlink ref="F144" r:id="rId12"/>
    <hyperlink ref="F148" r:id="rId13"/>
    <hyperlink ref="F152" r:id="rId14"/>
    <hyperlink ref="F163" r:id="rId15"/>
    <hyperlink ref="F167" r:id="rId16"/>
    <hyperlink ref="F171" r:id="rId17"/>
    <hyperlink ref="F175" r:id="rId18"/>
    <hyperlink ref="F184" r:id="rId19"/>
    <hyperlink ref="F188" r:id="rId20"/>
    <hyperlink ref="F192" r:id="rId21"/>
    <hyperlink ref="F201" r:id="rId22"/>
    <hyperlink ref="F208" r:id="rId23"/>
    <hyperlink ref="F215" r:id="rId24"/>
    <hyperlink ref="F219" r:id="rId25"/>
    <hyperlink ref="F223" r:id="rId26"/>
    <hyperlink ref="F227" r:id="rId27"/>
    <hyperlink ref="F230" r:id="rId28"/>
    <hyperlink ref="F235" r:id="rId29"/>
    <hyperlink ref="F240" r:id="rId30"/>
    <hyperlink ref="F244" r:id="rId31"/>
    <hyperlink ref="F248" r:id="rId32"/>
    <hyperlink ref="F252" r:id="rId33"/>
    <hyperlink ref="F255" r:id="rId34"/>
    <hyperlink ref="F260" r:id="rId35"/>
    <hyperlink ref="F272" r:id="rId36"/>
    <hyperlink ref="F282" r:id="rId37"/>
    <hyperlink ref="F292" r:id="rId38"/>
    <hyperlink ref="F297" r:id="rId39"/>
    <hyperlink ref="F306" r:id="rId40"/>
    <hyperlink ref="F315" r:id="rId41"/>
    <hyperlink ref="F324" r:id="rId42"/>
    <hyperlink ref="F328" r:id="rId43"/>
    <hyperlink ref="F332" r:id="rId44"/>
    <hyperlink ref="F337" r:id="rId45"/>
    <hyperlink ref="F341" r:id="rId46"/>
    <hyperlink ref="F345" r:id="rId47"/>
    <hyperlink ref="F349" r:id="rId48"/>
    <hyperlink ref="F353" r:id="rId49"/>
    <hyperlink ref="F357" r:id="rId50"/>
    <hyperlink ref="F361" r:id="rId51"/>
    <hyperlink ref="F365" r:id="rId52"/>
    <hyperlink ref="F371" r:id="rId53"/>
    <hyperlink ref="F374" r:id="rId54"/>
    <hyperlink ref="F379" r:id="rId55"/>
    <hyperlink ref="F387" r:id="rId56"/>
    <hyperlink ref="F394" r:id="rId5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8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7" t="str">
        <f>'Rekapitulace stavby'!K6</f>
        <v>Společná zařízení v k.ú. Dolní Čermná - Polní cesta C27 KM 0,789-1,754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610</v>
      </c>
      <c r="F9" s="360"/>
      <c r="G9" s="360"/>
      <c r="H9" s="36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87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23. 4. 2024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3" t="s">
        <v>19</v>
      </c>
      <c r="F27" s="363"/>
      <c r="G27" s="363"/>
      <c r="H27" s="36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ROUND((SUM(BE84:BE133)),  2)</f>
        <v>0</v>
      </c>
      <c r="G33" s="35"/>
      <c r="H33" s="35"/>
      <c r="I33" s="119">
        <v>0.21</v>
      </c>
      <c r="J33" s="118">
        <f>ROUND(((SUM(BE84:BE133))*I33),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ROUND((SUM(BF84:BF133)),  2)</f>
        <v>0</v>
      </c>
      <c r="G34" s="35"/>
      <c r="H34" s="35"/>
      <c r="I34" s="119">
        <v>0.12</v>
      </c>
      <c r="J34" s="118">
        <f>ROUND(((SUM(BF84:BF133))*I34),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ROUND((SUM(BG84:BG133)),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ROUND((SUM(BH84:BH133)),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ROUND((SUM(BI84:BI133)),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Společná zařízení v k.ú. Dolní Čermná - Polní cesta C27 KM 0,789-1,754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7" t="str">
        <f>E9</f>
        <v>SO-402 - Úpravy sděl. vedení spol. ČRA, a.s.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23. 4. 2024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ČR-SPÚ, Pobočka Ústí nad Orlicí</v>
      </c>
      <c r="G54" s="37"/>
      <c r="H54" s="37"/>
      <c r="I54" s="30" t="s">
        <v>31</v>
      </c>
      <c r="J54" s="33" t="str">
        <f>E21</f>
        <v>Agroprojekce Litomyšl,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114</v>
      </c>
      <c r="E62" s="144"/>
      <c r="F62" s="144"/>
      <c r="G62" s="144"/>
      <c r="H62" s="144"/>
      <c r="I62" s="144"/>
      <c r="J62" s="145">
        <f>J117</f>
        <v>0</v>
      </c>
      <c r="K62" s="142"/>
      <c r="L62" s="146"/>
    </row>
    <row r="63" spans="1:47" s="9" customFormat="1" ht="24.95" customHeight="1">
      <c r="B63" s="135"/>
      <c r="C63" s="136"/>
      <c r="D63" s="137" t="s">
        <v>611</v>
      </c>
      <c r="E63" s="138"/>
      <c r="F63" s="138"/>
      <c r="G63" s="138"/>
      <c r="H63" s="138"/>
      <c r="I63" s="138"/>
      <c r="J63" s="139">
        <f>J120</f>
        <v>0</v>
      </c>
      <c r="K63" s="136"/>
      <c r="L63" s="140"/>
    </row>
    <row r="64" spans="1:47" s="10" customFormat="1" ht="19.899999999999999" customHeight="1">
      <c r="B64" s="141"/>
      <c r="C64" s="142"/>
      <c r="D64" s="143" t="s">
        <v>612</v>
      </c>
      <c r="E64" s="144"/>
      <c r="F64" s="144"/>
      <c r="G64" s="144"/>
      <c r="H64" s="144"/>
      <c r="I64" s="144"/>
      <c r="J64" s="145">
        <f>J121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117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64" t="str">
        <f>E7</f>
        <v>Společná zařízení v k.ú. Dolní Čermná - Polní cesta C27 KM 0,789-1,754</v>
      </c>
      <c r="F74" s="365"/>
      <c r="G74" s="365"/>
      <c r="H74" s="365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17" t="str">
        <f>E9</f>
        <v>SO-402 - Úpravy sděl. vedení spol. ČRA, a.s.</v>
      </c>
      <c r="F76" s="366"/>
      <c r="G76" s="366"/>
      <c r="H76" s="366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30" t="s">
        <v>23</v>
      </c>
      <c r="J78" s="60" t="str">
        <f>IF(J12="","",J12)</f>
        <v>23. 4. 2024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30" t="s">
        <v>25</v>
      </c>
      <c r="D80" s="37"/>
      <c r="E80" s="37"/>
      <c r="F80" s="28" t="str">
        <f>E15</f>
        <v>ČR-SPÚ, Pobočka Ústí nad Orlicí</v>
      </c>
      <c r="G80" s="37"/>
      <c r="H80" s="37"/>
      <c r="I80" s="30" t="s">
        <v>31</v>
      </c>
      <c r="J80" s="33" t="str">
        <f>E21</f>
        <v>Agroprojekce Litomyšl, s.r.o.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 xml:space="preserve"> 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118</v>
      </c>
      <c r="D83" s="150" t="s">
        <v>56</v>
      </c>
      <c r="E83" s="150" t="s">
        <v>52</v>
      </c>
      <c r="F83" s="150" t="s">
        <v>53</v>
      </c>
      <c r="G83" s="150" t="s">
        <v>119</v>
      </c>
      <c r="H83" s="150" t="s">
        <v>120</v>
      </c>
      <c r="I83" s="150" t="s">
        <v>121</v>
      </c>
      <c r="J83" s="150" t="s">
        <v>103</v>
      </c>
      <c r="K83" s="151" t="s">
        <v>122</v>
      </c>
      <c r="L83" s="152"/>
      <c r="M83" s="69" t="s">
        <v>19</v>
      </c>
      <c r="N83" s="70" t="s">
        <v>41</v>
      </c>
      <c r="O83" s="70" t="s">
        <v>123</v>
      </c>
      <c r="P83" s="70" t="s">
        <v>124</v>
      </c>
      <c r="Q83" s="70" t="s">
        <v>125</v>
      </c>
      <c r="R83" s="70" t="s">
        <v>126</v>
      </c>
      <c r="S83" s="70" t="s">
        <v>127</v>
      </c>
      <c r="T83" s="71" t="s">
        <v>128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129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P85+P120</f>
        <v>0</v>
      </c>
      <c r="Q84" s="73"/>
      <c r="R84" s="155">
        <f>R85+R120</f>
        <v>10.624199999999998</v>
      </c>
      <c r="S84" s="73"/>
      <c r="T84" s="156">
        <f>T85+T120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70</v>
      </c>
      <c r="AU84" s="18" t="s">
        <v>104</v>
      </c>
      <c r="BK84" s="157">
        <f>BK85+BK120</f>
        <v>0</v>
      </c>
    </row>
    <row r="85" spans="1:65" s="12" customFormat="1" ht="25.9" customHeight="1">
      <c r="B85" s="158"/>
      <c r="C85" s="159"/>
      <c r="D85" s="160" t="s">
        <v>70</v>
      </c>
      <c r="E85" s="161" t="s">
        <v>130</v>
      </c>
      <c r="F85" s="161" t="s">
        <v>131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P86+P117</f>
        <v>0</v>
      </c>
      <c r="Q85" s="166"/>
      <c r="R85" s="167">
        <f>R86+R117</f>
        <v>10.280199999999999</v>
      </c>
      <c r="S85" s="166"/>
      <c r="T85" s="168">
        <f>T86+T117</f>
        <v>0</v>
      </c>
      <c r="AR85" s="169" t="s">
        <v>79</v>
      </c>
      <c r="AT85" s="170" t="s">
        <v>70</v>
      </c>
      <c r="AU85" s="170" t="s">
        <v>71</v>
      </c>
      <c r="AY85" s="169" t="s">
        <v>132</v>
      </c>
      <c r="BK85" s="171">
        <f>BK86+BK117</f>
        <v>0</v>
      </c>
    </row>
    <row r="86" spans="1:65" s="12" customFormat="1" ht="22.9" customHeight="1">
      <c r="B86" s="158"/>
      <c r="C86" s="159"/>
      <c r="D86" s="160" t="s">
        <v>70</v>
      </c>
      <c r="E86" s="172" t="s">
        <v>79</v>
      </c>
      <c r="F86" s="172" t="s">
        <v>133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SUM(P87:P116)</f>
        <v>0</v>
      </c>
      <c r="Q86" s="166"/>
      <c r="R86" s="167">
        <f>SUM(R87:R116)</f>
        <v>10.280199999999999</v>
      </c>
      <c r="S86" s="166"/>
      <c r="T86" s="168">
        <f>SUM(T87:T116)</f>
        <v>0</v>
      </c>
      <c r="AR86" s="169" t="s">
        <v>79</v>
      </c>
      <c r="AT86" s="170" t="s">
        <v>70</v>
      </c>
      <c r="AU86" s="170" t="s">
        <v>79</v>
      </c>
      <c r="AY86" s="169" t="s">
        <v>132</v>
      </c>
      <c r="BK86" s="171">
        <f>SUM(BK87:BK116)</f>
        <v>0</v>
      </c>
    </row>
    <row r="87" spans="1:65" s="2" customFormat="1" ht="16.5" customHeight="1">
      <c r="A87" s="35"/>
      <c r="B87" s="36"/>
      <c r="C87" s="174" t="s">
        <v>79</v>
      </c>
      <c r="D87" s="174" t="s">
        <v>134</v>
      </c>
      <c r="E87" s="175" t="s">
        <v>613</v>
      </c>
      <c r="F87" s="176" t="s">
        <v>614</v>
      </c>
      <c r="G87" s="177" t="s">
        <v>335</v>
      </c>
      <c r="H87" s="178">
        <v>8</v>
      </c>
      <c r="I87" s="179"/>
      <c r="J87" s="180">
        <f>ROUND(I87*H87,2)</f>
        <v>0</v>
      </c>
      <c r="K87" s="176" t="s">
        <v>138</v>
      </c>
      <c r="L87" s="40"/>
      <c r="M87" s="181" t="s">
        <v>19</v>
      </c>
      <c r="N87" s="182" t="s">
        <v>42</v>
      </c>
      <c r="O87" s="65"/>
      <c r="P87" s="183">
        <f>O87*H87</f>
        <v>0</v>
      </c>
      <c r="Q87" s="183">
        <v>3.6900000000000002E-2</v>
      </c>
      <c r="R87" s="183">
        <f>Q87*H87</f>
        <v>0.29520000000000002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134</v>
      </c>
      <c r="AU87" s="185" t="s">
        <v>82</v>
      </c>
      <c r="AY87" s="18" t="s">
        <v>132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79</v>
      </c>
      <c r="BK87" s="186">
        <f>ROUND(I87*H87,2)</f>
        <v>0</v>
      </c>
      <c r="BL87" s="18" t="s">
        <v>139</v>
      </c>
      <c r="BM87" s="185" t="s">
        <v>615</v>
      </c>
    </row>
    <row r="88" spans="1:65" s="2" customFormat="1" ht="29.25">
      <c r="A88" s="35"/>
      <c r="B88" s="36"/>
      <c r="C88" s="37"/>
      <c r="D88" s="187" t="s">
        <v>141</v>
      </c>
      <c r="E88" s="37"/>
      <c r="F88" s="188" t="s">
        <v>616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141</v>
      </c>
      <c r="AU88" s="18" t="s">
        <v>82</v>
      </c>
    </row>
    <row r="89" spans="1:65" s="2" customFormat="1" ht="11.25">
      <c r="A89" s="35"/>
      <c r="B89" s="36"/>
      <c r="C89" s="37"/>
      <c r="D89" s="192" t="s">
        <v>143</v>
      </c>
      <c r="E89" s="37"/>
      <c r="F89" s="193" t="s">
        <v>617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143</v>
      </c>
      <c r="AU89" s="18" t="s">
        <v>82</v>
      </c>
    </row>
    <row r="90" spans="1:65" s="13" customFormat="1" ht="11.25">
      <c r="B90" s="194"/>
      <c r="C90" s="195"/>
      <c r="D90" s="187" t="s">
        <v>145</v>
      </c>
      <c r="E90" s="196" t="s">
        <v>19</v>
      </c>
      <c r="F90" s="197" t="s">
        <v>618</v>
      </c>
      <c r="G90" s="195"/>
      <c r="H90" s="198">
        <v>8</v>
      </c>
      <c r="I90" s="199"/>
      <c r="J90" s="195"/>
      <c r="K90" s="195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145</v>
      </c>
      <c r="AU90" s="204" t="s">
        <v>82</v>
      </c>
      <c r="AV90" s="13" t="s">
        <v>82</v>
      </c>
      <c r="AW90" s="13" t="s">
        <v>33</v>
      </c>
      <c r="AX90" s="13" t="s">
        <v>79</v>
      </c>
      <c r="AY90" s="204" t="s">
        <v>132</v>
      </c>
    </row>
    <row r="91" spans="1:65" s="2" customFormat="1" ht="16.5" customHeight="1">
      <c r="A91" s="35"/>
      <c r="B91" s="36"/>
      <c r="C91" s="174" t="s">
        <v>82</v>
      </c>
      <c r="D91" s="174" t="s">
        <v>134</v>
      </c>
      <c r="E91" s="175" t="s">
        <v>619</v>
      </c>
      <c r="F91" s="176" t="s">
        <v>620</v>
      </c>
      <c r="G91" s="177" t="s">
        <v>172</v>
      </c>
      <c r="H91" s="178">
        <v>9.68</v>
      </c>
      <c r="I91" s="179"/>
      <c r="J91" s="180">
        <f>ROUND(I91*H91,2)</f>
        <v>0</v>
      </c>
      <c r="K91" s="176" t="s">
        <v>138</v>
      </c>
      <c r="L91" s="40"/>
      <c r="M91" s="181" t="s">
        <v>19</v>
      </c>
      <c r="N91" s="182" t="s">
        <v>42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134</v>
      </c>
      <c r="AU91" s="185" t="s">
        <v>82</v>
      </c>
      <c r="AY91" s="18" t="s">
        <v>132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79</v>
      </c>
      <c r="BK91" s="186">
        <f>ROUND(I91*H91,2)</f>
        <v>0</v>
      </c>
      <c r="BL91" s="18" t="s">
        <v>139</v>
      </c>
      <c r="BM91" s="185" t="s">
        <v>621</v>
      </c>
    </row>
    <row r="92" spans="1:65" s="2" customFormat="1" ht="19.5">
      <c r="A92" s="35"/>
      <c r="B92" s="36"/>
      <c r="C92" s="37"/>
      <c r="D92" s="187" t="s">
        <v>141</v>
      </c>
      <c r="E92" s="37"/>
      <c r="F92" s="188" t="s">
        <v>622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141</v>
      </c>
      <c r="AU92" s="18" t="s">
        <v>82</v>
      </c>
    </row>
    <row r="93" spans="1:65" s="2" customFormat="1" ht="11.25">
      <c r="A93" s="35"/>
      <c r="B93" s="36"/>
      <c r="C93" s="37"/>
      <c r="D93" s="192" t="s">
        <v>143</v>
      </c>
      <c r="E93" s="37"/>
      <c r="F93" s="193" t="s">
        <v>623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143</v>
      </c>
      <c r="AU93" s="18" t="s">
        <v>82</v>
      </c>
    </row>
    <row r="94" spans="1:65" s="13" customFormat="1" ht="11.25">
      <c r="B94" s="194"/>
      <c r="C94" s="195"/>
      <c r="D94" s="187" t="s">
        <v>145</v>
      </c>
      <c r="E94" s="196" t="s">
        <v>19</v>
      </c>
      <c r="F94" s="197" t="s">
        <v>624</v>
      </c>
      <c r="G94" s="195"/>
      <c r="H94" s="198">
        <v>9.68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145</v>
      </c>
      <c r="AU94" s="204" t="s">
        <v>82</v>
      </c>
      <c r="AV94" s="13" t="s">
        <v>82</v>
      </c>
      <c r="AW94" s="13" t="s">
        <v>33</v>
      </c>
      <c r="AX94" s="13" t="s">
        <v>79</v>
      </c>
      <c r="AY94" s="204" t="s">
        <v>132</v>
      </c>
    </row>
    <row r="95" spans="1:65" s="2" customFormat="1" ht="21.75" customHeight="1">
      <c r="A95" s="35"/>
      <c r="B95" s="36"/>
      <c r="C95" s="174" t="s">
        <v>154</v>
      </c>
      <c r="D95" s="174" t="s">
        <v>134</v>
      </c>
      <c r="E95" s="175" t="s">
        <v>625</v>
      </c>
      <c r="F95" s="176" t="s">
        <v>626</v>
      </c>
      <c r="G95" s="177" t="s">
        <v>172</v>
      </c>
      <c r="H95" s="178">
        <v>9.68</v>
      </c>
      <c r="I95" s="179"/>
      <c r="J95" s="180">
        <f>ROUND(I95*H95,2)</f>
        <v>0</v>
      </c>
      <c r="K95" s="176" t="s">
        <v>138</v>
      </c>
      <c r="L95" s="40"/>
      <c r="M95" s="181" t="s">
        <v>19</v>
      </c>
      <c r="N95" s="182" t="s">
        <v>42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134</v>
      </c>
      <c r="AU95" s="185" t="s">
        <v>82</v>
      </c>
      <c r="AY95" s="18" t="s">
        <v>132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79</v>
      </c>
      <c r="BK95" s="186">
        <f>ROUND(I95*H95,2)</f>
        <v>0</v>
      </c>
      <c r="BL95" s="18" t="s">
        <v>139</v>
      </c>
      <c r="BM95" s="185" t="s">
        <v>627</v>
      </c>
    </row>
    <row r="96" spans="1:65" s="2" customFormat="1" ht="19.5">
      <c r="A96" s="35"/>
      <c r="B96" s="36"/>
      <c r="C96" s="37"/>
      <c r="D96" s="187" t="s">
        <v>141</v>
      </c>
      <c r="E96" s="37"/>
      <c r="F96" s="188" t="s">
        <v>628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141</v>
      </c>
      <c r="AU96" s="18" t="s">
        <v>82</v>
      </c>
    </row>
    <row r="97" spans="1:65" s="2" customFormat="1" ht="11.25">
      <c r="A97" s="35"/>
      <c r="B97" s="36"/>
      <c r="C97" s="37"/>
      <c r="D97" s="192" t="s">
        <v>143</v>
      </c>
      <c r="E97" s="37"/>
      <c r="F97" s="193" t="s">
        <v>629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143</v>
      </c>
      <c r="AU97" s="18" t="s">
        <v>82</v>
      </c>
    </row>
    <row r="98" spans="1:65" s="13" customFormat="1" ht="11.25">
      <c r="B98" s="194"/>
      <c r="C98" s="195"/>
      <c r="D98" s="187" t="s">
        <v>145</v>
      </c>
      <c r="E98" s="196" t="s">
        <v>19</v>
      </c>
      <c r="F98" s="197" t="s">
        <v>624</v>
      </c>
      <c r="G98" s="195"/>
      <c r="H98" s="198">
        <v>9.68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145</v>
      </c>
      <c r="AU98" s="204" t="s">
        <v>82</v>
      </c>
      <c r="AV98" s="13" t="s">
        <v>82</v>
      </c>
      <c r="AW98" s="13" t="s">
        <v>33</v>
      </c>
      <c r="AX98" s="13" t="s">
        <v>79</v>
      </c>
      <c r="AY98" s="204" t="s">
        <v>132</v>
      </c>
    </row>
    <row r="99" spans="1:65" s="2" customFormat="1" ht="21.75" customHeight="1">
      <c r="A99" s="35"/>
      <c r="B99" s="36"/>
      <c r="C99" s="174" t="s">
        <v>139</v>
      </c>
      <c r="D99" s="174" t="s">
        <v>134</v>
      </c>
      <c r="E99" s="175" t="s">
        <v>207</v>
      </c>
      <c r="F99" s="176" t="s">
        <v>208</v>
      </c>
      <c r="G99" s="177" t="s">
        <v>172</v>
      </c>
      <c r="H99" s="178">
        <v>9.68</v>
      </c>
      <c r="I99" s="179"/>
      <c r="J99" s="180">
        <f>ROUND(I99*H99,2)</f>
        <v>0</v>
      </c>
      <c r="K99" s="176" t="s">
        <v>138</v>
      </c>
      <c r="L99" s="40"/>
      <c r="M99" s="181" t="s">
        <v>19</v>
      </c>
      <c r="N99" s="182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134</v>
      </c>
      <c r="AU99" s="185" t="s">
        <v>82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630</v>
      </c>
    </row>
    <row r="100" spans="1:65" s="2" customFormat="1" ht="19.5">
      <c r="A100" s="35"/>
      <c r="B100" s="36"/>
      <c r="C100" s="37"/>
      <c r="D100" s="187" t="s">
        <v>141</v>
      </c>
      <c r="E100" s="37"/>
      <c r="F100" s="188" t="s">
        <v>210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141</v>
      </c>
      <c r="AU100" s="18" t="s">
        <v>82</v>
      </c>
    </row>
    <row r="101" spans="1:65" s="2" customFormat="1" ht="11.25">
      <c r="A101" s="35"/>
      <c r="B101" s="36"/>
      <c r="C101" s="37"/>
      <c r="D101" s="192" t="s">
        <v>143</v>
      </c>
      <c r="E101" s="37"/>
      <c r="F101" s="193" t="s">
        <v>211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143</v>
      </c>
      <c r="AU101" s="18" t="s">
        <v>82</v>
      </c>
    </row>
    <row r="102" spans="1:65" s="13" customFormat="1" ht="11.25">
      <c r="B102" s="194"/>
      <c r="C102" s="195"/>
      <c r="D102" s="187" t="s">
        <v>145</v>
      </c>
      <c r="E102" s="196" t="s">
        <v>19</v>
      </c>
      <c r="F102" s="197" t="s">
        <v>631</v>
      </c>
      <c r="G102" s="195"/>
      <c r="H102" s="198">
        <v>9.68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145</v>
      </c>
      <c r="AU102" s="204" t="s">
        <v>82</v>
      </c>
      <c r="AV102" s="13" t="s">
        <v>82</v>
      </c>
      <c r="AW102" s="13" t="s">
        <v>33</v>
      </c>
      <c r="AX102" s="13" t="s">
        <v>79</v>
      </c>
      <c r="AY102" s="204" t="s">
        <v>132</v>
      </c>
    </row>
    <row r="103" spans="1:65" s="2" customFormat="1" ht="16.5" customHeight="1">
      <c r="A103" s="35"/>
      <c r="B103" s="36"/>
      <c r="C103" s="174" t="s">
        <v>169</v>
      </c>
      <c r="D103" s="174" t="s">
        <v>134</v>
      </c>
      <c r="E103" s="175" t="s">
        <v>235</v>
      </c>
      <c r="F103" s="176" t="s">
        <v>236</v>
      </c>
      <c r="G103" s="177" t="s">
        <v>172</v>
      </c>
      <c r="H103" s="178">
        <v>9.68</v>
      </c>
      <c r="I103" s="179"/>
      <c r="J103" s="180">
        <f>ROUND(I103*H103,2)</f>
        <v>0</v>
      </c>
      <c r="K103" s="176" t="s">
        <v>138</v>
      </c>
      <c r="L103" s="40"/>
      <c r="M103" s="181" t="s">
        <v>19</v>
      </c>
      <c r="N103" s="182" t="s">
        <v>42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139</v>
      </c>
      <c r="AT103" s="185" t="s">
        <v>134</v>
      </c>
      <c r="AU103" s="185" t="s">
        <v>82</v>
      </c>
      <c r="AY103" s="18" t="s">
        <v>132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79</v>
      </c>
      <c r="BK103" s="186">
        <f>ROUND(I103*H103,2)</f>
        <v>0</v>
      </c>
      <c r="BL103" s="18" t="s">
        <v>139</v>
      </c>
      <c r="BM103" s="185" t="s">
        <v>632</v>
      </c>
    </row>
    <row r="104" spans="1:65" s="2" customFormat="1" ht="19.5">
      <c r="A104" s="35"/>
      <c r="B104" s="36"/>
      <c r="C104" s="37"/>
      <c r="D104" s="187" t="s">
        <v>141</v>
      </c>
      <c r="E104" s="37"/>
      <c r="F104" s="188" t="s">
        <v>238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141</v>
      </c>
      <c r="AU104" s="18" t="s">
        <v>82</v>
      </c>
    </row>
    <row r="105" spans="1:65" s="2" customFormat="1" ht="11.25">
      <c r="A105" s="35"/>
      <c r="B105" s="36"/>
      <c r="C105" s="37"/>
      <c r="D105" s="192" t="s">
        <v>143</v>
      </c>
      <c r="E105" s="37"/>
      <c r="F105" s="193" t="s">
        <v>239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143</v>
      </c>
      <c r="AU105" s="18" t="s">
        <v>82</v>
      </c>
    </row>
    <row r="106" spans="1:65" s="13" customFormat="1" ht="11.25">
      <c r="B106" s="194"/>
      <c r="C106" s="195"/>
      <c r="D106" s="187" t="s">
        <v>145</v>
      </c>
      <c r="E106" s="196" t="s">
        <v>19</v>
      </c>
      <c r="F106" s="197" t="s">
        <v>631</v>
      </c>
      <c r="G106" s="195"/>
      <c r="H106" s="198">
        <v>9.68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145</v>
      </c>
      <c r="AU106" s="204" t="s">
        <v>82</v>
      </c>
      <c r="AV106" s="13" t="s">
        <v>82</v>
      </c>
      <c r="AW106" s="13" t="s">
        <v>33</v>
      </c>
      <c r="AX106" s="13" t="s">
        <v>79</v>
      </c>
      <c r="AY106" s="204" t="s">
        <v>132</v>
      </c>
    </row>
    <row r="107" spans="1:65" s="2" customFormat="1" ht="16.5" customHeight="1">
      <c r="A107" s="35"/>
      <c r="B107" s="36"/>
      <c r="C107" s="174" t="s">
        <v>177</v>
      </c>
      <c r="D107" s="174" t="s">
        <v>134</v>
      </c>
      <c r="E107" s="175" t="s">
        <v>249</v>
      </c>
      <c r="F107" s="176" t="s">
        <v>250</v>
      </c>
      <c r="G107" s="177" t="s">
        <v>245</v>
      </c>
      <c r="H107" s="178">
        <v>17.423999999999999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42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134</v>
      </c>
      <c r="AU107" s="185" t="s">
        <v>82</v>
      </c>
      <c r="AY107" s="18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139</v>
      </c>
      <c r="BM107" s="185" t="s">
        <v>633</v>
      </c>
    </row>
    <row r="108" spans="1:65" s="2" customFormat="1" ht="11.25">
      <c r="A108" s="35"/>
      <c r="B108" s="36"/>
      <c r="C108" s="37"/>
      <c r="D108" s="187" t="s">
        <v>141</v>
      </c>
      <c r="E108" s="37"/>
      <c r="F108" s="188" t="s">
        <v>250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141</v>
      </c>
      <c r="AU108" s="18" t="s">
        <v>82</v>
      </c>
    </row>
    <row r="109" spans="1:65" s="13" customFormat="1" ht="11.25">
      <c r="B109" s="194"/>
      <c r="C109" s="195"/>
      <c r="D109" s="187" t="s">
        <v>145</v>
      </c>
      <c r="E109" s="196" t="s">
        <v>19</v>
      </c>
      <c r="F109" s="197" t="s">
        <v>634</v>
      </c>
      <c r="G109" s="195"/>
      <c r="H109" s="198">
        <v>17.423999999999999</v>
      </c>
      <c r="I109" s="199"/>
      <c r="J109" s="195"/>
      <c r="K109" s="195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145</v>
      </c>
      <c r="AU109" s="204" t="s">
        <v>82</v>
      </c>
      <c r="AV109" s="13" t="s">
        <v>82</v>
      </c>
      <c r="AW109" s="13" t="s">
        <v>33</v>
      </c>
      <c r="AX109" s="13" t="s">
        <v>79</v>
      </c>
      <c r="AY109" s="204" t="s">
        <v>132</v>
      </c>
    </row>
    <row r="110" spans="1:65" s="2" customFormat="1" ht="16.5" customHeight="1">
      <c r="A110" s="35"/>
      <c r="B110" s="36"/>
      <c r="C110" s="174" t="s">
        <v>184</v>
      </c>
      <c r="D110" s="174" t="s">
        <v>134</v>
      </c>
      <c r="E110" s="175" t="s">
        <v>266</v>
      </c>
      <c r="F110" s="176" t="s">
        <v>267</v>
      </c>
      <c r="G110" s="177" t="s">
        <v>172</v>
      </c>
      <c r="H110" s="178">
        <v>5.9219999999999997</v>
      </c>
      <c r="I110" s="179"/>
      <c r="J110" s="180">
        <f>ROUND(I110*H110,2)</f>
        <v>0</v>
      </c>
      <c r="K110" s="176" t="s">
        <v>138</v>
      </c>
      <c r="L110" s="40"/>
      <c r="M110" s="181" t="s">
        <v>19</v>
      </c>
      <c r="N110" s="182" t="s">
        <v>42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134</v>
      </c>
      <c r="AU110" s="185" t="s">
        <v>82</v>
      </c>
      <c r="AY110" s="18" t="s">
        <v>132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139</v>
      </c>
      <c r="BM110" s="185" t="s">
        <v>635</v>
      </c>
    </row>
    <row r="111" spans="1:65" s="2" customFormat="1" ht="19.5">
      <c r="A111" s="35"/>
      <c r="B111" s="36"/>
      <c r="C111" s="37"/>
      <c r="D111" s="187" t="s">
        <v>141</v>
      </c>
      <c r="E111" s="37"/>
      <c r="F111" s="188" t="s">
        <v>269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141</v>
      </c>
      <c r="AU111" s="18" t="s">
        <v>82</v>
      </c>
    </row>
    <row r="112" spans="1:65" s="2" customFormat="1" ht="11.25">
      <c r="A112" s="35"/>
      <c r="B112" s="36"/>
      <c r="C112" s="37"/>
      <c r="D112" s="192" t="s">
        <v>143</v>
      </c>
      <c r="E112" s="37"/>
      <c r="F112" s="193" t="s">
        <v>270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143</v>
      </c>
      <c r="AU112" s="18" t="s">
        <v>82</v>
      </c>
    </row>
    <row r="113" spans="1:65" s="13" customFormat="1" ht="11.25">
      <c r="B113" s="194"/>
      <c r="C113" s="195"/>
      <c r="D113" s="187" t="s">
        <v>145</v>
      </c>
      <c r="E113" s="196" t="s">
        <v>19</v>
      </c>
      <c r="F113" s="197" t="s">
        <v>636</v>
      </c>
      <c r="G113" s="195"/>
      <c r="H113" s="198">
        <v>5.9219999999999997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145</v>
      </c>
      <c r="AU113" s="204" t="s">
        <v>82</v>
      </c>
      <c r="AV113" s="13" t="s">
        <v>82</v>
      </c>
      <c r="AW113" s="13" t="s">
        <v>33</v>
      </c>
      <c r="AX113" s="13" t="s">
        <v>79</v>
      </c>
      <c r="AY113" s="204" t="s">
        <v>132</v>
      </c>
    </row>
    <row r="114" spans="1:65" s="2" customFormat="1" ht="16.5" customHeight="1">
      <c r="A114" s="35"/>
      <c r="B114" s="36"/>
      <c r="C114" s="216" t="s">
        <v>192</v>
      </c>
      <c r="D114" s="216" t="s">
        <v>304</v>
      </c>
      <c r="E114" s="217" t="s">
        <v>637</v>
      </c>
      <c r="F114" s="218" t="s">
        <v>638</v>
      </c>
      <c r="G114" s="219" t="s">
        <v>245</v>
      </c>
      <c r="H114" s="220">
        <v>9.9849999999999994</v>
      </c>
      <c r="I114" s="221"/>
      <c r="J114" s="222">
        <f>ROUND(I114*H114,2)</f>
        <v>0</v>
      </c>
      <c r="K114" s="218" t="s">
        <v>138</v>
      </c>
      <c r="L114" s="223"/>
      <c r="M114" s="224" t="s">
        <v>19</v>
      </c>
      <c r="N114" s="225" t="s">
        <v>42</v>
      </c>
      <c r="O114" s="65"/>
      <c r="P114" s="183">
        <f>O114*H114</f>
        <v>0</v>
      </c>
      <c r="Q114" s="183">
        <v>1</v>
      </c>
      <c r="R114" s="183">
        <f>Q114*H114</f>
        <v>9.9849999999999994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192</v>
      </c>
      <c r="AT114" s="185" t="s">
        <v>304</v>
      </c>
      <c r="AU114" s="185" t="s">
        <v>82</v>
      </c>
      <c r="AY114" s="18" t="s">
        <v>132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79</v>
      </c>
      <c r="BK114" s="186">
        <f>ROUND(I114*H114,2)</f>
        <v>0</v>
      </c>
      <c r="BL114" s="18" t="s">
        <v>139</v>
      </c>
      <c r="BM114" s="185" t="s">
        <v>639</v>
      </c>
    </row>
    <row r="115" spans="1:65" s="2" customFormat="1" ht="11.25">
      <c r="A115" s="35"/>
      <c r="B115" s="36"/>
      <c r="C115" s="37"/>
      <c r="D115" s="187" t="s">
        <v>141</v>
      </c>
      <c r="E115" s="37"/>
      <c r="F115" s="188" t="s">
        <v>638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141</v>
      </c>
      <c r="AU115" s="18" t="s">
        <v>82</v>
      </c>
    </row>
    <row r="116" spans="1:65" s="13" customFormat="1" ht="11.25">
      <c r="B116" s="194"/>
      <c r="C116" s="195"/>
      <c r="D116" s="187" t="s">
        <v>145</v>
      </c>
      <c r="E116" s="196" t="s">
        <v>19</v>
      </c>
      <c r="F116" s="197" t="s">
        <v>640</v>
      </c>
      <c r="G116" s="195"/>
      <c r="H116" s="198">
        <v>9.9849999999999994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145</v>
      </c>
      <c r="AU116" s="204" t="s">
        <v>82</v>
      </c>
      <c r="AV116" s="13" t="s">
        <v>82</v>
      </c>
      <c r="AW116" s="13" t="s">
        <v>33</v>
      </c>
      <c r="AX116" s="13" t="s">
        <v>79</v>
      </c>
      <c r="AY116" s="204" t="s">
        <v>132</v>
      </c>
    </row>
    <row r="117" spans="1:65" s="12" customFormat="1" ht="22.9" customHeight="1">
      <c r="B117" s="158"/>
      <c r="C117" s="159"/>
      <c r="D117" s="160" t="s">
        <v>70</v>
      </c>
      <c r="E117" s="172" t="s">
        <v>561</v>
      </c>
      <c r="F117" s="172" t="s">
        <v>562</v>
      </c>
      <c r="G117" s="159"/>
      <c r="H117" s="159"/>
      <c r="I117" s="162"/>
      <c r="J117" s="173">
        <f>BK117</f>
        <v>0</v>
      </c>
      <c r="K117" s="159"/>
      <c r="L117" s="164"/>
      <c r="M117" s="165"/>
      <c r="N117" s="166"/>
      <c r="O117" s="166"/>
      <c r="P117" s="167">
        <f>SUM(P118:P119)</f>
        <v>0</v>
      </c>
      <c r="Q117" s="166"/>
      <c r="R117" s="167">
        <f>SUM(R118:R119)</f>
        <v>0</v>
      </c>
      <c r="S117" s="166"/>
      <c r="T117" s="168">
        <f>SUM(T118:T119)</f>
        <v>0</v>
      </c>
      <c r="AR117" s="169" t="s">
        <v>79</v>
      </c>
      <c r="AT117" s="170" t="s">
        <v>70</v>
      </c>
      <c r="AU117" s="170" t="s">
        <v>79</v>
      </c>
      <c r="AY117" s="169" t="s">
        <v>132</v>
      </c>
      <c r="BK117" s="171">
        <f>SUM(BK118:BK119)</f>
        <v>0</v>
      </c>
    </row>
    <row r="118" spans="1:65" s="2" customFormat="1" ht="16.5" customHeight="1">
      <c r="A118" s="35"/>
      <c r="B118" s="36"/>
      <c r="C118" s="174" t="s">
        <v>199</v>
      </c>
      <c r="D118" s="174" t="s">
        <v>134</v>
      </c>
      <c r="E118" s="175" t="s">
        <v>641</v>
      </c>
      <c r="F118" s="176" t="s">
        <v>642</v>
      </c>
      <c r="G118" s="177" t="s">
        <v>245</v>
      </c>
      <c r="H118" s="178">
        <v>10.624000000000001</v>
      </c>
      <c r="I118" s="179"/>
      <c r="J118" s="180">
        <f>ROUND(I118*H118,2)</f>
        <v>0</v>
      </c>
      <c r="K118" s="176" t="s">
        <v>19</v>
      </c>
      <c r="L118" s="40"/>
      <c r="M118" s="181" t="s">
        <v>19</v>
      </c>
      <c r="N118" s="182" t="s">
        <v>42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139</v>
      </c>
      <c r="AT118" s="185" t="s">
        <v>134</v>
      </c>
      <c r="AU118" s="185" t="s">
        <v>82</v>
      </c>
      <c r="AY118" s="18" t="s">
        <v>132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79</v>
      </c>
      <c r="BK118" s="186">
        <f>ROUND(I118*H118,2)</f>
        <v>0</v>
      </c>
      <c r="BL118" s="18" t="s">
        <v>139</v>
      </c>
      <c r="BM118" s="185" t="s">
        <v>643</v>
      </c>
    </row>
    <row r="119" spans="1:65" s="2" customFormat="1" ht="11.25">
      <c r="A119" s="35"/>
      <c r="B119" s="36"/>
      <c r="C119" s="37"/>
      <c r="D119" s="187" t="s">
        <v>141</v>
      </c>
      <c r="E119" s="37"/>
      <c r="F119" s="188" t="s">
        <v>642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141</v>
      </c>
      <c r="AU119" s="18" t="s">
        <v>82</v>
      </c>
    </row>
    <row r="120" spans="1:65" s="12" customFormat="1" ht="25.9" customHeight="1">
      <c r="B120" s="158"/>
      <c r="C120" s="159"/>
      <c r="D120" s="160" t="s">
        <v>70</v>
      </c>
      <c r="E120" s="161" t="s">
        <v>304</v>
      </c>
      <c r="F120" s="161" t="s">
        <v>644</v>
      </c>
      <c r="G120" s="159"/>
      <c r="H120" s="159"/>
      <c r="I120" s="162"/>
      <c r="J120" s="163">
        <f>BK120</f>
        <v>0</v>
      </c>
      <c r="K120" s="159"/>
      <c r="L120" s="164"/>
      <c r="M120" s="165"/>
      <c r="N120" s="166"/>
      <c r="O120" s="166"/>
      <c r="P120" s="167">
        <f>P121</f>
        <v>0</v>
      </c>
      <c r="Q120" s="166"/>
      <c r="R120" s="167">
        <f>R121</f>
        <v>0.34399999999999997</v>
      </c>
      <c r="S120" s="166"/>
      <c r="T120" s="168">
        <f>T121</f>
        <v>0</v>
      </c>
      <c r="AR120" s="169" t="s">
        <v>154</v>
      </c>
      <c r="AT120" s="170" t="s">
        <v>70</v>
      </c>
      <c r="AU120" s="170" t="s">
        <v>71</v>
      </c>
      <c r="AY120" s="169" t="s">
        <v>132</v>
      </c>
      <c r="BK120" s="171">
        <f>BK121</f>
        <v>0</v>
      </c>
    </row>
    <row r="121" spans="1:65" s="12" customFormat="1" ht="22.9" customHeight="1">
      <c r="B121" s="158"/>
      <c r="C121" s="159"/>
      <c r="D121" s="160" t="s">
        <v>70</v>
      </c>
      <c r="E121" s="172" t="s">
        <v>645</v>
      </c>
      <c r="F121" s="172" t="s">
        <v>646</v>
      </c>
      <c r="G121" s="159"/>
      <c r="H121" s="159"/>
      <c r="I121" s="162"/>
      <c r="J121" s="173">
        <f>BK121</f>
        <v>0</v>
      </c>
      <c r="K121" s="159"/>
      <c r="L121" s="164"/>
      <c r="M121" s="165"/>
      <c r="N121" s="166"/>
      <c r="O121" s="166"/>
      <c r="P121" s="167">
        <f>SUM(P122:P133)</f>
        <v>0</v>
      </c>
      <c r="Q121" s="166"/>
      <c r="R121" s="167">
        <f>SUM(R122:R133)</f>
        <v>0.34399999999999997</v>
      </c>
      <c r="S121" s="166"/>
      <c r="T121" s="168">
        <f>SUM(T122:T133)</f>
        <v>0</v>
      </c>
      <c r="AR121" s="169" t="s">
        <v>154</v>
      </c>
      <c r="AT121" s="170" t="s">
        <v>70</v>
      </c>
      <c r="AU121" s="170" t="s">
        <v>79</v>
      </c>
      <c r="AY121" s="169" t="s">
        <v>132</v>
      </c>
      <c r="BK121" s="171">
        <f>SUM(BK122:BK133)</f>
        <v>0</v>
      </c>
    </row>
    <row r="122" spans="1:65" s="2" customFormat="1" ht="16.5" customHeight="1">
      <c r="A122" s="35"/>
      <c r="B122" s="36"/>
      <c r="C122" s="174" t="s">
        <v>206</v>
      </c>
      <c r="D122" s="174" t="s">
        <v>134</v>
      </c>
      <c r="E122" s="175" t="s">
        <v>647</v>
      </c>
      <c r="F122" s="176" t="s">
        <v>648</v>
      </c>
      <c r="G122" s="177" t="s">
        <v>335</v>
      </c>
      <c r="H122" s="178">
        <v>8</v>
      </c>
      <c r="I122" s="179"/>
      <c r="J122" s="180">
        <f>ROUND(I122*H122,2)</f>
        <v>0</v>
      </c>
      <c r="K122" s="176" t="s">
        <v>138</v>
      </c>
      <c r="L122" s="40"/>
      <c r="M122" s="181" t="s">
        <v>19</v>
      </c>
      <c r="N122" s="182" t="s">
        <v>42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599</v>
      </c>
      <c r="AT122" s="185" t="s">
        <v>134</v>
      </c>
      <c r="AU122" s="185" t="s">
        <v>82</v>
      </c>
      <c r="AY122" s="18" t="s">
        <v>132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79</v>
      </c>
      <c r="BK122" s="186">
        <f>ROUND(I122*H122,2)</f>
        <v>0</v>
      </c>
      <c r="BL122" s="18" t="s">
        <v>599</v>
      </c>
      <c r="BM122" s="185" t="s">
        <v>649</v>
      </c>
    </row>
    <row r="123" spans="1:65" s="2" customFormat="1" ht="19.5">
      <c r="A123" s="35"/>
      <c r="B123" s="36"/>
      <c r="C123" s="37"/>
      <c r="D123" s="187" t="s">
        <v>141</v>
      </c>
      <c r="E123" s="37"/>
      <c r="F123" s="188" t="s">
        <v>650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141</v>
      </c>
      <c r="AU123" s="18" t="s">
        <v>82</v>
      </c>
    </row>
    <row r="124" spans="1:65" s="2" customFormat="1" ht="11.25">
      <c r="A124" s="35"/>
      <c r="B124" s="36"/>
      <c r="C124" s="37"/>
      <c r="D124" s="192" t="s">
        <v>143</v>
      </c>
      <c r="E124" s="37"/>
      <c r="F124" s="193" t="s">
        <v>651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143</v>
      </c>
      <c r="AU124" s="18" t="s">
        <v>82</v>
      </c>
    </row>
    <row r="125" spans="1:65" s="13" customFormat="1" ht="11.25">
      <c r="B125" s="194"/>
      <c r="C125" s="195"/>
      <c r="D125" s="187" t="s">
        <v>145</v>
      </c>
      <c r="E125" s="196" t="s">
        <v>19</v>
      </c>
      <c r="F125" s="197" t="s">
        <v>618</v>
      </c>
      <c r="G125" s="195"/>
      <c r="H125" s="198">
        <v>8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145</v>
      </c>
      <c r="AU125" s="204" t="s">
        <v>82</v>
      </c>
      <c r="AV125" s="13" t="s">
        <v>82</v>
      </c>
      <c r="AW125" s="13" t="s">
        <v>33</v>
      </c>
      <c r="AX125" s="13" t="s">
        <v>79</v>
      </c>
      <c r="AY125" s="204" t="s">
        <v>132</v>
      </c>
    </row>
    <row r="126" spans="1:65" s="2" customFormat="1" ht="16.5" customHeight="1">
      <c r="A126" s="35"/>
      <c r="B126" s="36"/>
      <c r="C126" s="216" t="s">
        <v>214</v>
      </c>
      <c r="D126" s="216" t="s">
        <v>304</v>
      </c>
      <c r="E126" s="217" t="s">
        <v>652</v>
      </c>
      <c r="F126" s="218" t="s">
        <v>653</v>
      </c>
      <c r="G126" s="219" t="s">
        <v>335</v>
      </c>
      <c r="H126" s="220">
        <v>8</v>
      </c>
      <c r="I126" s="221"/>
      <c r="J126" s="222">
        <f>ROUND(I126*H126,2)</f>
        <v>0</v>
      </c>
      <c r="K126" s="218" t="s">
        <v>138</v>
      </c>
      <c r="L126" s="223"/>
      <c r="M126" s="224" t="s">
        <v>19</v>
      </c>
      <c r="N126" s="225" t="s">
        <v>42</v>
      </c>
      <c r="O126" s="65"/>
      <c r="P126" s="183">
        <f>O126*H126</f>
        <v>0</v>
      </c>
      <c r="Q126" s="183">
        <v>3.1E-2</v>
      </c>
      <c r="R126" s="183">
        <f>Q126*H126</f>
        <v>0.248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654</v>
      </c>
      <c r="AT126" s="185" t="s">
        <v>304</v>
      </c>
      <c r="AU126" s="185" t="s">
        <v>82</v>
      </c>
      <c r="AY126" s="18" t="s">
        <v>132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79</v>
      </c>
      <c r="BK126" s="186">
        <f>ROUND(I126*H126,2)</f>
        <v>0</v>
      </c>
      <c r="BL126" s="18" t="s">
        <v>654</v>
      </c>
      <c r="BM126" s="185" t="s">
        <v>655</v>
      </c>
    </row>
    <row r="127" spans="1:65" s="2" customFormat="1" ht="11.25">
      <c r="A127" s="35"/>
      <c r="B127" s="36"/>
      <c r="C127" s="37"/>
      <c r="D127" s="187" t="s">
        <v>141</v>
      </c>
      <c r="E127" s="37"/>
      <c r="F127" s="188" t="s">
        <v>653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141</v>
      </c>
      <c r="AU127" s="18" t="s">
        <v>82</v>
      </c>
    </row>
    <row r="128" spans="1:65" s="2" customFormat="1" ht="16.5" customHeight="1">
      <c r="A128" s="35"/>
      <c r="B128" s="36"/>
      <c r="C128" s="216" t="s">
        <v>8</v>
      </c>
      <c r="D128" s="216" t="s">
        <v>304</v>
      </c>
      <c r="E128" s="217" t="s">
        <v>656</v>
      </c>
      <c r="F128" s="218" t="s">
        <v>657</v>
      </c>
      <c r="G128" s="219" t="s">
        <v>481</v>
      </c>
      <c r="H128" s="220">
        <v>16</v>
      </c>
      <c r="I128" s="221"/>
      <c r="J128" s="222">
        <f>ROUND(I128*H128,2)</f>
        <v>0</v>
      </c>
      <c r="K128" s="218" t="s">
        <v>138</v>
      </c>
      <c r="L128" s="223"/>
      <c r="M128" s="224" t="s">
        <v>19</v>
      </c>
      <c r="N128" s="225" t="s">
        <v>42</v>
      </c>
      <c r="O128" s="65"/>
      <c r="P128" s="183">
        <f>O128*H128</f>
        <v>0</v>
      </c>
      <c r="Q128" s="183">
        <v>6.0000000000000001E-3</v>
      </c>
      <c r="R128" s="183">
        <f>Q128*H128</f>
        <v>9.6000000000000002E-2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658</v>
      </c>
      <c r="AT128" s="185" t="s">
        <v>304</v>
      </c>
      <c r="AU128" s="185" t="s">
        <v>82</v>
      </c>
      <c r="AY128" s="18" t="s">
        <v>132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79</v>
      </c>
      <c r="BK128" s="186">
        <f>ROUND(I128*H128,2)</f>
        <v>0</v>
      </c>
      <c r="BL128" s="18" t="s">
        <v>599</v>
      </c>
      <c r="BM128" s="185" t="s">
        <v>659</v>
      </c>
    </row>
    <row r="129" spans="1:65" s="2" customFormat="1" ht="11.25">
      <c r="A129" s="35"/>
      <c r="B129" s="36"/>
      <c r="C129" s="37"/>
      <c r="D129" s="187" t="s">
        <v>141</v>
      </c>
      <c r="E129" s="37"/>
      <c r="F129" s="188" t="s">
        <v>657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141</v>
      </c>
      <c r="AU129" s="18" t="s">
        <v>82</v>
      </c>
    </row>
    <row r="130" spans="1:65" s="13" customFormat="1" ht="11.25">
      <c r="B130" s="194"/>
      <c r="C130" s="195"/>
      <c r="D130" s="187" t="s">
        <v>145</v>
      </c>
      <c r="E130" s="196" t="s">
        <v>19</v>
      </c>
      <c r="F130" s="197" t="s">
        <v>660</v>
      </c>
      <c r="G130" s="195"/>
      <c r="H130" s="198">
        <v>16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145</v>
      </c>
      <c r="AU130" s="204" t="s">
        <v>82</v>
      </c>
      <c r="AV130" s="13" t="s">
        <v>82</v>
      </c>
      <c r="AW130" s="13" t="s">
        <v>33</v>
      </c>
      <c r="AX130" s="13" t="s">
        <v>79</v>
      </c>
      <c r="AY130" s="204" t="s">
        <v>132</v>
      </c>
    </row>
    <row r="131" spans="1:65" s="2" customFormat="1" ht="16.5" customHeight="1">
      <c r="A131" s="35"/>
      <c r="B131" s="36"/>
      <c r="C131" s="174" t="s">
        <v>227</v>
      </c>
      <c r="D131" s="174" t="s">
        <v>134</v>
      </c>
      <c r="E131" s="175" t="s">
        <v>661</v>
      </c>
      <c r="F131" s="176" t="s">
        <v>662</v>
      </c>
      <c r="G131" s="177" t="s">
        <v>245</v>
      </c>
      <c r="H131" s="178">
        <v>0.34399999999999997</v>
      </c>
      <c r="I131" s="179"/>
      <c r="J131" s="180">
        <f>ROUND(I131*H131,2)</f>
        <v>0</v>
      </c>
      <c r="K131" s="176" t="s">
        <v>138</v>
      </c>
      <c r="L131" s="40"/>
      <c r="M131" s="181" t="s">
        <v>19</v>
      </c>
      <c r="N131" s="182" t="s">
        <v>42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599</v>
      </c>
      <c r="AT131" s="185" t="s">
        <v>134</v>
      </c>
      <c r="AU131" s="185" t="s">
        <v>82</v>
      </c>
      <c r="AY131" s="18" t="s">
        <v>132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79</v>
      </c>
      <c r="BK131" s="186">
        <f>ROUND(I131*H131,2)</f>
        <v>0</v>
      </c>
      <c r="BL131" s="18" t="s">
        <v>599</v>
      </c>
      <c r="BM131" s="185" t="s">
        <v>663</v>
      </c>
    </row>
    <row r="132" spans="1:65" s="2" customFormat="1" ht="11.25">
      <c r="A132" s="35"/>
      <c r="B132" s="36"/>
      <c r="C132" s="37"/>
      <c r="D132" s="187" t="s">
        <v>141</v>
      </c>
      <c r="E132" s="37"/>
      <c r="F132" s="188" t="s">
        <v>664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141</v>
      </c>
      <c r="AU132" s="18" t="s">
        <v>82</v>
      </c>
    </row>
    <row r="133" spans="1:65" s="2" customFormat="1" ht="11.25">
      <c r="A133" s="35"/>
      <c r="B133" s="36"/>
      <c r="C133" s="37"/>
      <c r="D133" s="192" t="s">
        <v>143</v>
      </c>
      <c r="E133" s="37"/>
      <c r="F133" s="193" t="s">
        <v>665</v>
      </c>
      <c r="G133" s="37"/>
      <c r="H133" s="37"/>
      <c r="I133" s="189"/>
      <c r="J133" s="37"/>
      <c r="K133" s="37"/>
      <c r="L133" s="40"/>
      <c r="M133" s="226"/>
      <c r="N133" s="227"/>
      <c r="O133" s="228"/>
      <c r="P133" s="228"/>
      <c r="Q133" s="228"/>
      <c r="R133" s="228"/>
      <c r="S133" s="228"/>
      <c r="T133" s="22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143</v>
      </c>
      <c r="AU133" s="18" t="s">
        <v>82</v>
      </c>
    </row>
    <row r="134" spans="1:65" s="2" customFormat="1" ht="6.95" customHeight="1">
      <c r="A134" s="35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0"/>
      <c r="M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</sheetData>
  <sheetProtection algorithmName="SHA-512" hashValue="Djfzppa+amKMwFGUO/s6A1S1wQZn8oepRAp7/sjnpcbAog5o5Q2hQ6F6udFiN8AxSPb0VNO3azBSabVvr3diqw==" saltValue="0ZXmxXaGCOxg/vvpLPooi0iOQyVoFlB/weR79wdCK0d5WYMJ7Ut90LWMF419EZWm0lLPIqSNjbl6nXacC/tUCA==" spinCount="100000" sheet="1" objects="1" scenarios="1" formatColumns="0" formatRows="0" autoFilter="0"/>
  <autoFilter ref="C83:K13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1" r:id="rId4"/>
    <hyperlink ref="F105" r:id="rId5"/>
    <hyperlink ref="F112" r:id="rId6"/>
    <hyperlink ref="F124" r:id="rId7"/>
    <hyperlink ref="F133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90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7" t="str">
        <f>'Rekapitulace stavby'!K6</f>
        <v>Společná zařízení v k.ú. Dolní Čermná - Polní cesta C27 KM 0,789-1,754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666</v>
      </c>
      <c r="F9" s="360"/>
      <c r="G9" s="360"/>
      <c r="H9" s="36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87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23. 4. 2024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3" t="s">
        <v>19</v>
      </c>
      <c r="F27" s="363"/>
      <c r="G27" s="363"/>
      <c r="H27" s="36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ROUND((SUM(BE84:BE133)),  2)</f>
        <v>0</v>
      </c>
      <c r="G33" s="35"/>
      <c r="H33" s="35"/>
      <c r="I33" s="119">
        <v>0.21</v>
      </c>
      <c r="J33" s="118">
        <f>ROUND(((SUM(BE84:BE133))*I33),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ROUND((SUM(BF84:BF133)),  2)</f>
        <v>0</v>
      </c>
      <c r="G34" s="35"/>
      <c r="H34" s="35"/>
      <c r="I34" s="119">
        <v>0.12</v>
      </c>
      <c r="J34" s="118">
        <f>ROUND(((SUM(BF84:BF133))*I34),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ROUND((SUM(BG84:BG133)),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ROUND((SUM(BH84:BH133)),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ROUND((SUM(BI84:BI133)),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Společná zařízení v k.ú. Dolní Čermná - Polní cesta C27 KM 0,789-1,754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7" t="str">
        <f>E9</f>
        <v>SO-403 - Úpravy podzemního el. vedení NN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23. 4. 2024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ČR-SPÚ, Pobočka Ústí nad Orlicí</v>
      </c>
      <c r="G54" s="37"/>
      <c r="H54" s="37"/>
      <c r="I54" s="30" t="s">
        <v>31</v>
      </c>
      <c r="J54" s="33" t="str">
        <f>E21</f>
        <v>Agroprojekce Litomyšl,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114</v>
      </c>
      <c r="E62" s="144"/>
      <c r="F62" s="144"/>
      <c r="G62" s="144"/>
      <c r="H62" s="144"/>
      <c r="I62" s="144"/>
      <c r="J62" s="145">
        <f>J117</f>
        <v>0</v>
      </c>
      <c r="K62" s="142"/>
      <c r="L62" s="146"/>
    </row>
    <row r="63" spans="1:47" s="9" customFormat="1" ht="24.95" customHeight="1">
      <c r="B63" s="135"/>
      <c r="C63" s="136"/>
      <c r="D63" s="137" t="s">
        <v>611</v>
      </c>
      <c r="E63" s="138"/>
      <c r="F63" s="138"/>
      <c r="G63" s="138"/>
      <c r="H63" s="138"/>
      <c r="I63" s="138"/>
      <c r="J63" s="139">
        <f>J120</f>
        <v>0</v>
      </c>
      <c r="K63" s="136"/>
      <c r="L63" s="140"/>
    </row>
    <row r="64" spans="1:47" s="10" customFormat="1" ht="19.899999999999999" customHeight="1">
      <c r="B64" s="141"/>
      <c r="C64" s="142"/>
      <c r="D64" s="143" t="s">
        <v>612</v>
      </c>
      <c r="E64" s="144"/>
      <c r="F64" s="144"/>
      <c r="G64" s="144"/>
      <c r="H64" s="144"/>
      <c r="I64" s="144"/>
      <c r="J64" s="145">
        <f>J121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117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64" t="str">
        <f>E7</f>
        <v>Společná zařízení v k.ú. Dolní Čermná - Polní cesta C27 KM 0,789-1,754</v>
      </c>
      <c r="F74" s="365"/>
      <c r="G74" s="365"/>
      <c r="H74" s="365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17" t="str">
        <f>E9</f>
        <v>SO-403 - Úpravy podzemního el. vedení NN</v>
      </c>
      <c r="F76" s="366"/>
      <c r="G76" s="366"/>
      <c r="H76" s="366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30" t="s">
        <v>23</v>
      </c>
      <c r="J78" s="60" t="str">
        <f>IF(J12="","",J12)</f>
        <v>23. 4. 2024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30" t="s">
        <v>25</v>
      </c>
      <c r="D80" s="37"/>
      <c r="E80" s="37"/>
      <c r="F80" s="28" t="str">
        <f>E15</f>
        <v>ČR-SPÚ, Pobočka Ústí nad Orlicí</v>
      </c>
      <c r="G80" s="37"/>
      <c r="H80" s="37"/>
      <c r="I80" s="30" t="s">
        <v>31</v>
      </c>
      <c r="J80" s="33" t="str">
        <f>E21</f>
        <v>Agroprojekce Litomyšl, s.r.o.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 xml:space="preserve"> 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118</v>
      </c>
      <c r="D83" s="150" t="s">
        <v>56</v>
      </c>
      <c r="E83" s="150" t="s">
        <v>52</v>
      </c>
      <c r="F83" s="150" t="s">
        <v>53</v>
      </c>
      <c r="G83" s="150" t="s">
        <v>119</v>
      </c>
      <c r="H83" s="150" t="s">
        <v>120</v>
      </c>
      <c r="I83" s="150" t="s">
        <v>121</v>
      </c>
      <c r="J83" s="150" t="s">
        <v>103</v>
      </c>
      <c r="K83" s="151" t="s">
        <v>122</v>
      </c>
      <c r="L83" s="152"/>
      <c r="M83" s="69" t="s">
        <v>19</v>
      </c>
      <c r="N83" s="70" t="s">
        <v>41</v>
      </c>
      <c r="O83" s="70" t="s">
        <v>123</v>
      </c>
      <c r="P83" s="70" t="s">
        <v>124</v>
      </c>
      <c r="Q83" s="70" t="s">
        <v>125</v>
      </c>
      <c r="R83" s="70" t="s">
        <v>126</v>
      </c>
      <c r="S83" s="70" t="s">
        <v>127</v>
      </c>
      <c r="T83" s="71" t="s">
        <v>128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129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P85+P120</f>
        <v>0</v>
      </c>
      <c r="Q84" s="73"/>
      <c r="R84" s="155">
        <f>R85+R120</f>
        <v>92.998000000000005</v>
      </c>
      <c r="S84" s="73"/>
      <c r="T84" s="156">
        <f>T85+T120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70</v>
      </c>
      <c r="AU84" s="18" t="s">
        <v>104</v>
      </c>
      <c r="BK84" s="157">
        <f>BK85+BK120</f>
        <v>0</v>
      </c>
    </row>
    <row r="85" spans="1:65" s="12" customFormat="1" ht="25.9" customHeight="1">
      <c r="B85" s="158"/>
      <c r="C85" s="159"/>
      <c r="D85" s="160" t="s">
        <v>70</v>
      </c>
      <c r="E85" s="161" t="s">
        <v>130</v>
      </c>
      <c r="F85" s="161" t="s">
        <v>131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P86+P117</f>
        <v>0</v>
      </c>
      <c r="Q85" s="166"/>
      <c r="R85" s="167">
        <f>R86+R117</f>
        <v>89.988</v>
      </c>
      <c r="S85" s="166"/>
      <c r="T85" s="168">
        <f>T86+T117</f>
        <v>0</v>
      </c>
      <c r="AR85" s="169" t="s">
        <v>79</v>
      </c>
      <c r="AT85" s="170" t="s">
        <v>70</v>
      </c>
      <c r="AU85" s="170" t="s">
        <v>71</v>
      </c>
      <c r="AY85" s="169" t="s">
        <v>132</v>
      </c>
      <c r="BK85" s="171">
        <f>BK86+BK117</f>
        <v>0</v>
      </c>
    </row>
    <row r="86" spans="1:65" s="12" customFormat="1" ht="22.9" customHeight="1">
      <c r="B86" s="158"/>
      <c r="C86" s="159"/>
      <c r="D86" s="160" t="s">
        <v>70</v>
      </c>
      <c r="E86" s="172" t="s">
        <v>79</v>
      </c>
      <c r="F86" s="172" t="s">
        <v>133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SUM(P87:P116)</f>
        <v>0</v>
      </c>
      <c r="Q86" s="166"/>
      <c r="R86" s="167">
        <f>SUM(R87:R116)</f>
        <v>89.988</v>
      </c>
      <c r="S86" s="166"/>
      <c r="T86" s="168">
        <f>SUM(T87:T116)</f>
        <v>0</v>
      </c>
      <c r="AR86" s="169" t="s">
        <v>79</v>
      </c>
      <c r="AT86" s="170" t="s">
        <v>70</v>
      </c>
      <c r="AU86" s="170" t="s">
        <v>79</v>
      </c>
      <c r="AY86" s="169" t="s">
        <v>132</v>
      </c>
      <c r="BK86" s="171">
        <f>SUM(BK87:BK116)</f>
        <v>0</v>
      </c>
    </row>
    <row r="87" spans="1:65" s="2" customFormat="1" ht="16.5" customHeight="1">
      <c r="A87" s="35"/>
      <c r="B87" s="36"/>
      <c r="C87" s="174" t="s">
        <v>79</v>
      </c>
      <c r="D87" s="174" t="s">
        <v>134</v>
      </c>
      <c r="E87" s="175" t="s">
        <v>613</v>
      </c>
      <c r="F87" s="176" t="s">
        <v>614</v>
      </c>
      <c r="G87" s="177" t="s">
        <v>335</v>
      </c>
      <c r="H87" s="178">
        <v>70</v>
      </c>
      <c r="I87" s="179"/>
      <c r="J87" s="180">
        <f>ROUND(I87*H87,2)</f>
        <v>0</v>
      </c>
      <c r="K87" s="176" t="s">
        <v>138</v>
      </c>
      <c r="L87" s="40"/>
      <c r="M87" s="181" t="s">
        <v>19</v>
      </c>
      <c r="N87" s="182" t="s">
        <v>42</v>
      </c>
      <c r="O87" s="65"/>
      <c r="P87" s="183">
        <f>O87*H87</f>
        <v>0</v>
      </c>
      <c r="Q87" s="183">
        <v>3.6900000000000002E-2</v>
      </c>
      <c r="R87" s="183">
        <f>Q87*H87</f>
        <v>2.5830000000000002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139</v>
      </c>
      <c r="AT87" s="185" t="s">
        <v>134</v>
      </c>
      <c r="AU87" s="185" t="s">
        <v>82</v>
      </c>
      <c r="AY87" s="18" t="s">
        <v>132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79</v>
      </c>
      <c r="BK87" s="186">
        <f>ROUND(I87*H87,2)</f>
        <v>0</v>
      </c>
      <c r="BL87" s="18" t="s">
        <v>139</v>
      </c>
      <c r="BM87" s="185" t="s">
        <v>667</v>
      </c>
    </row>
    <row r="88" spans="1:65" s="2" customFormat="1" ht="29.25">
      <c r="A88" s="35"/>
      <c r="B88" s="36"/>
      <c r="C88" s="37"/>
      <c r="D88" s="187" t="s">
        <v>141</v>
      </c>
      <c r="E88" s="37"/>
      <c r="F88" s="188" t="s">
        <v>616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141</v>
      </c>
      <c r="AU88" s="18" t="s">
        <v>82</v>
      </c>
    </row>
    <row r="89" spans="1:65" s="2" customFormat="1" ht="11.25">
      <c r="A89" s="35"/>
      <c r="B89" s="36"/>
      <c r="C89" s="37"/>
      <c r="D89" s="192" t="s">
        <v>143</v>
      </c>
      <c r="E89" s="37"/>
      <c r="F89" s="193" t="s">
        <v>617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143</v>
      </c>
      <c r="AU89" s="18" t="s">
        <v>82</v>
      </c>
    </row>
    <row r="90" spans="1:65" s="13" customFormat="1" ht="11.25">
      <c r="B90" s="194"/>
      <c r="C90" s="195"/>
      <c r="D90" s="187" t="s">
        <v>145</v>
      </c>
      <c r="E90" s="196" t="s">
        <v>19</v>
      </c>
      <c r="F90" s="197" t="s">
        <v>668</v>
      </c>
      <c r="G90" s="195"/>
      <c r="H90" s="198">
        <v>70</v>
      </c>
      <c r="I90" s="199"/>
      <c r="J90" s="195"/>
      <c r="K90" s="195"/>
      <c r="L90" s="200"/>
      <c r="M90" s="201"/>
      <c r="N90" s="202"/>
      <c r="O90" s="202"/>
      <c r="P90" s="202"/>
      <c r="Q90" s="202"/>
      <c r="R90" s="202"/>
      <c r="S90" s="202"/>
      <c r="T90" s="203"/>
      <c r="AT90" s="204" t="s">
        <v>145</v>
      </c>
      <c r="AU90" s="204" t="s">
        <v>82</v>
      </c>
      <c r="AV90" s="13" t="s">
        <v>82</v>
      </c>
      <c r="AW90" s="13" t="s">
        <v>33</v>
      </c>
      <c r="AX90" s="13" t="s">
        <v>79</v>
      </c>
      <c r="AY90" s="204" t="s">
        <v>132</v>
      </c>
    </row>
    <row r="91" spans="1:65" s="2" customFormat="1" ht="16.5" customHeight="1">
      <c r="A91" s="35"/>
      <c r="B91" s="36"/>
      <c r="C91" s="174" t="s">
        <v>82</v>
      </c>
      <c r="D91" s="174" t="s">
        <v>134</v>
      </c>
      <c r="E91" s="175" t="s">
        <v>619</v>
      </c>
      <c r="F91" s="176" t="s">
        <v>620</v>
      </c>
      <c r="G91" s="177" t="s">
        <v>172</v>
      </c>
      <c r="H91" s="178">
        <v>84.7</v>
      </c>
      <c r="I91" s="179"/>
      <c r="J91" s="180">
        <f>ROUND(I91*H91,2)</f>
        <v>0</v>
      </c>
      <c r="K91" s="176" t="s">
        <v>138</v>
      </c>
      <c r="L91" s="40"/>
      <c r="M91" s="181" t="s">
        <v>19</v>
      </c>
      <c r="N91" s="182" t="s">
        <v>42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134</v>
      </c>
      <c r="AU91" s="185" t="s">
        <v>82</v>
      </c>
      <c r="AY91" s="18" t="s">
        <v>132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79</v>
      </c>
      <c r="BK91" s="186">
        <f>ROUND(I91*H91,2)</f>
        <v>0</v>
      </c>
      <c r="BL91" s="18" t="s">
        <v>139</v>
      </c>
      <c r="BM91" s="185" t="s">
        <v>669</v>
      </c>
    </row>
    <row r="92" spans="1:65" s="2" customFormat="1" ht="19.5">
      <c r="A92" s="35"/>
      <c r="B92" s="36"/>
      <c r="C92" s="37"/>
      <c r="D92" s="187" t="s">
        <v>141</v>
      </c>
      <c r="E92" s="37"/>
      <c r="F92" s="188" t="s">
        <v>622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141</v>
      </c>
      <c r="AU92" s="18" t="s">
        <v>82</v>
      </c>
    </row>
    <row r="93" spans="1:65" s="2" customFormat="1" ht="11.25">
      <c r="A93" s="35"/>
      <c r="B93" s="36"/>
      <c r="C93" s="37"/>
      <c r="D93" s="192" t="s">
        <v>143</v>
      </c>
      <c r="E93" s="37"/>
      <c r="F93" s="193" t="s">
        <v>623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143</v>
      </c>
      <c r="AU93" s="18" t="s">
        <v>82</v>
      </c>
    </row>
    <row r="94" spans="1:65" s="13" customFormat="1" ht="11.25">
      <c r="B94" s="194"/>
      <c r="C94" s="195"/>
      <c r="D94" s="187" t="s">
        <v>145</v>
      </c>
      <c r="E94" s="196" t="s">
        <v>19</v>
      </c>
      <c r="F94" s="197" t="s">
        <v>670</v>
      </c>
      <c r="G94" s="195"/>
      <c r="H94" s="198">
        <v>84.7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145</v>
      </c>
      <c r="AU94" s="204" t="s">
        <v>82</v>
      </c>
      <c r="AV94" s="13" t="s">
        <v>82</v>
      </c>
      <c r="AW94" s="13" t="s">
        <v>33</v>
      </c>
      <c r="AX94" s="13" t="s">
        <v>79</v>
      </c>
      <c r="AY94" s="204" t="s">
        <v>132</v>
      </c>
    </row>
    <row r="95" spans="1:65" s="2" customFormat="1" ht="21.75" customHeight="1">
      <c r="A95" s="35"/>
      <c r="B95" s="36"/>
      <c r="C95" s="174" t="s">
        <v>154</v>
      </c>
      <c r="D95" s="174" t="s">
        <v>134</v>
      </c>
      <c r="E95" s="175" t="s">
        <v>671</v>
      </c>
      <c r="F95" s="176" t="s">
        <v>672</v>
      </c>
      <c r="G95" s="177" t="s">
        <v>172</v>
      </c>
      <c r="H95" s="178">
        <v>84.7</v>
      </c>
      <c r="I95" s="179"/>
      <c r="J95" s="180">
        <f>ROUND(I95*H95,2)</f>
        <v>0</v>
      </c>
      <c r="K95" s="176" t="s">
        <v>138</v>
      </c>
      <c r="L95" s="40"/>
      <c r="M95" s="181" t="s">
        <v>19</v>
      </c>
      <c r="N95" s="182" t="s">
        <v>42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134</v>
      </c>
      <c r="AU95" s="185" t="s">
        <v>82</v>
      </c>
      <c r="AY95" s="18" t="s">
        <v>132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79</v>
      </c>
      <c r="BK95" s="186">
        <f>ROUND(I95*H95,2)</f>
        <v>0</v>
      </c>
      <c r="BL95" s="18" t="s">
        <v>139</v>
      </c>
      <c r="BM95" s="185" t="s">
        <v>673</v>
      </c>
    </row>
    <row r="96" spans="1:65" s="2" customFormat="1" ht="19.5">
      <c r="A96" s="35"/>
      <c r="B96" s="36"/>
      <c r="C96" s="37"/>
      <c r="D96" s="187" t="s">
        <v>141</v>
      </c>
      <c r="E96" s="37"/>
      <c r="F96" s="188" t="s">
        <v>674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141</v>
      </c>
      <c r="AU96" s="18" t="s">
        <v>82</v>
      </c>
    </row>
    <row r="97" spans="1:65" s="2" customFormat="1" ht="11.25">
      <c r="A97" s="35"/>
      <c r="B97" s="36"/>
      <c r="C97" s="37"/>
      <c r="D97" s="192" t="s">
        <v>143</v>
      </c>
      <c r="E97" s="37"/>
      <c r="F97" s="193" t="s">
        <v>675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143</v>
      </c>
      <c r="AU97" s="18" t="s">
        <v>82</v>
      </c>
    </row>
    <row r="98" spans="1:65" s="13" customFormat="1" ht="11.25">
      <c r="B98" s="194"/>
      <c r="C98" s="195"/>
      <c r="D98" s="187" t="s">
        <v>145</v>
      </c>
      <c r="E98" s="196" t="s">
        <v>19</v>
      </c>
      <c r="F98" s="197" t="s">
        <v>670</v>
      </c>
      <c r="G98" s="195"/>
      <c r="H98" s="198">
        <v>84.7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145</v>
      </c>
      <c r="AU98" s="204" t="s">
        <v>82</v>
      </c>
      <c r="AV98" s="13" t="s">
        <v>82</v>
      </c>
      <c r="AW98" s="13" t="s">
        <v>33</v>
      </c>
      <c r="AX98" s="13" t="s">
        <v>79</v>
      </c>
      <c r="AY98" s="204" t="s">
        <v>132</v>
      </c>
    </row>
    <row r="99" spans="1:65" s="2" customFormat="1" ht="21.75" customHeight="1">
      <c r="A99" s="35"/>
      <c r="B99" s="36"/>
      <c r="C99" s="174" t="s">
        <v>139</v>
      </c>
      <c r="D99" s="174" t="s">
        <v>134</v>
      </c>
      <c r="E99" s="175" t="s">
        <v>207</v>
      </c>
      <c r="F99" s="176" t="s">
        <v>208</v>
      </c>
      <c r="G99" s="177" t="s">
        <v>172</v>
      </c>
      <c r="H99" s="178">
        <v>84.7</v>
      </c>
      <c r="I99" s="179"/>
      <c r="J99" s="180">
        <f>ROUND(I99*H99,2)</f>
        <v>0</v>
      </c>
      <c r="K99" s="176" t="s">
        <v>138</v>
      </c>
      <c r="L99" s="40"/>
      <c r="M99" s="181" t="s">
        <v>19</v>
      </c>
      <c r="N99" s="182" t="s">
        <v>42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139</v>
      </c>
      <c r="AT99" s="185" t="s">
        <v>134</v>
      </c>
      <c r="AU99" s="185" t="s">
        <v>82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676</v>
      </c>
    </row>
    <row r="100" spans="1:65" s="2" customFormat="1" ht="19.5">
      <c r="A100" s="35"/>
      <c r="B100" s="36"/>
      <c r="C100" s="37"/>
      <c r="D100" s="187" t="s">
        <v>141</v>
      </c>
      <c r="E100" s="37"/>
      <c r="F100" s="188" t="s">
        <v>210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141</v>
      </c>
      <c r="AU100" s="18" t="s">
        <v>82</v>
      </c>
    </row>
    <row r="101" spans="1:65" s="2" customFormat="1" ht="11.25">
      <c r="A101" s="35"/>
      <c r="B101" s="36"/>
      <c r="C101" s="37"/>
      <c r="D101" s="192" t="s">
        <v>143</v>
      </c>
      <c r="E101" s="37"/>
      <c r="F101" s="193" t="s">
        <v>211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143</v>
      </c>
      <c r="AU101" s="18" t="s">
        <v>82</v>
      </c>
    </row>
    <row r="102" spans="1:65" s="13" customFormat="1" ht="11.25">
      <c r="B102" s="194"/>
      <c r="C102" s="195"/>
      <c r="D102" s="187" t="s">
        <v>145</v>
      </c>
      <c r="E102" s="196" t="s">
        <v>19</v>
      </c>
      <c r="F102" s="197" t="s">
        <v>677</v>
      </c>
      <c r="G102" s="195"/>
      <c r="H102" s="198">
        <v>84.7</v>
      </c>
      <c r="I102" s="199"/>
      <c r="J102" s="195"/>
      <c r="K102" s="195"/>
      <c r="L102" s="200"/>
      <c r="M102" s="201"/>
      <c r="N102" s="202"/>
      <c r="O102" s="202"/>
      <c r="P102" s="202"/>
      <c r="Q102" s="202"/>
      <c r="R102" s="202"/>
      <c r="S102" s="202"/>
      <c r="T102" s="203"/>
      <c r="AT102" s="204" t="s">
        <v>145</v>
      </c>
      <c r="AU102" s="204" t="s">
        <v>82</v>
      </c>
      <c r="AV102" s="13" t="s">
        <v>82</v>
      </c>
      <c r="AW102" s="13" t="s">
        <v>33</v>
      </c>
      <c r="AX102" s="13" t="s">
        <v>79</v>
      </c>
      <c r="AY102" s="204" t="s">
        <v>132</v>
      </c>
    </row>
    <row r="103" spans="1:65" s="2" customFormat="1" ht="16.5" customHeight="1">
      <c r="A103" s="35"/>
      <c r="B103" s="36"/>
      <c r="C103" s="174" t="s">
        <v>169</v>
      </c>
      <c r="D103" s="174" t="s">
        <v>134</v>
      </c>
      <c r="E103" s="175" t="s">
        <v>235</v>
      </c>
      <c r="F103" s="176" t="s">
        <v>236</v>
      </c>
      <c r="G103" s="177" t="s">
        <v>172</v>
      </c>
      <c r="H103" s="178">
        <v>84.7</v>
      </c>
      <c r="I103" s="179"/>
      <c r="J103" s="180">
        <f>ROUND(I103*H103,2)</f>
        <v>0</v>
      </c>
      <c r="K103" s="176" t="s">
        <v>138</v>
      </c>
      <c r="L103" s="40"/>
      <c r="M103" s="181" t="s">
        <v>19</v>
      </c>
      <c r="N103" s="182" t="s">
        <v>42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139</v>
      </c>
      <c r="AT103" s="185" t="s">
        <v>134</v>
      </c>
      <c r="AU103" s="185" t="s">
        <v>82</v>
      </c>
      <c r="AY103" s="18" t="s">
        <v>132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79</v>
      </c>
      <c r="BK103" s="186">
        <f>ROUND(I103*H103,2)</f>
        <v>0</v>
      </c>
      <c r="BL103" s="18" t="s">
        <v>139</v>
      </c>
      <c r="BM103" s="185" t="s">
        <v>678</v>
      </c>
    </row>
    <row r="104" spans="1:65" s="2" customFormat="1" ht="19.5">
      <c r="A104" s="35"/>
      <c r="B104" s="36"/>
      <c r="C104" s="37"/>
      <c r="D104" s="187" t="s">
        <v>141</v>
      </c>
      <c r="E104" s="37"/>
      <c r="F104" s="188" t="s">
        <v>238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141</v>
      </c>
      <c r="AU104" s="18" t="s">
        <v>82</v>
      </c>
    </row>
    <row r="105" spans="1:65" s="2" customFormat="1" ht="11.25">
      <c r="A105" s="35"/>
      <c r="B105" s="36"/>
      <c r="C105" s="37"/>
      <c r="D105" s="192" t="s">
        <v>143</v>
      </c>
      <c r="E105" s="37"/>
      <c r="F105" s="193" t="s">
        <v>239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143</v>
      </c>
      <c r="AU105" s="18" t="s">
        <v>82</v>
      </c>
    </row>
    <row r="106" spans="1:65" s="13" customFormat="1" ht="11.25">
      <c r="B106" s="194"/>
      <c r="C106" s="195"/>
      <c r="D106" s="187" t="s">
        <v>145</v>
      </c>
      <c r="E106" s="196" t="s">
        <v>19</v>
      </c>
      <c r="F106" s="197" t="s">
        <v>677</v>
      </c>
      <c r="G106" s="195"/>
      <c r="H106" s="198">
        <v>84.7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145</v>
      </c>
      <c r="AU106" s="204" t="s">
        <v>82</v>
      </c>
      <c r="AV106" s="13" t="s">
        <v>82</v>
      </c>
      <c r="AW106" s="13" t="s">
        <v>33</v>
      </c>
      <c r="AX106" s="13" t="s">
        <v>79</v>
      </c>
      <c r="AY106" s="204" t="s">
        <v>132</v>
      </c>
    </row>
    <row r="107" spans="1:65" s="2" customFormat="1" ht="16.5" customHeight="1">
      <c r="A107" s="35"/>
      <c r="B107" s="36"/>
      <c r="C107" s="174" t="s">
        <v>177</v>
      </c>
      <c r="D107" s="174" t="s">
        <v>134</v>
      </c>
      <c r="E107" s="175" t="s">
        <v>249</v>
      </c>
      <c r="F107" s="176" t="s">
        <v>250</v>
      </c>
      <c r="G107" s="177" t="s">
        <v>245</v>
      </c>
      <c r="H107" s="178">
        <v>152.46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42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139</v>
      </c>
      <c r="AT107" s="185" t="s">
        <v>134</v>
      </c>
      <c r="AU107" s="185" t="s">
        <v>82</v>
      </c>
      <c r="AY107" s="18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139</v>
      </c>
      <c r="BM107" s="185" t="s">
        <v>679</v>
      </c>
    </row>
    <row r="108" spans="1:65" s="2" customFormat="1" ht="11.25">
      <c r="A108" s="35"/>
      <c r="B108" s="36"/>
      <c r="C108" s="37"/>
      <c r="D108" s="187" t="s">
        <v>141</v>
      </c>
      <c r="E108" s="37"/>
      <c r="F108" s="188" t="s">
        <v>250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141</v>
      </c>
      <c r="AU108" s="18" t="s">
        <v>82</v>
      </c>
    </row>
    <row r="109" spans="1:65" s="13" customFormat="1" ht="11.25">
      <c r="B109" s="194"/>
      <c r="C109" s="195"/>
      <c r="D109" s="187" t="s">
        <v>145</v>
      </c>
      <c r="E109" s="196" t="s">
        <v>19</v>
      </c>
      <c r="F109" s="197" t="s">
        <v>680</v>
      </c>
      <c r="G109" s="195"/>
      <c r="H109" s="198">
        <v>152.46</v>
      </c>
      <c r="I109" s="199"/>
      <c r="J109" s="195"/>
      <c r="K109" s="195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145</v>
      </c>
      <c r="AU109" s="204" t="s">
        <v>82</v>
      </c>
      <c r="AV109" s="13" t="s">
        <v>82</v>
      </c>
      <c r="AW109" s="13" t="s">
        <v>33</v>
      </c>
      <c r="AX109" s="13" t="s">
        <v>79</v>
      </c>
      <c r="AY109" s="204" t="s">
        <v>132</v>
      </c>
    </row>
    <row r="110" spans="1:65" s="2" customFormat="1" ht="16.5" customHeight="1">
      <c r="A110" s="35"/>
      <c r="B110" s="36"/>
      <c r="C110" s="174" t="s">
        <v>184</v>
      </c>
      <c r="D110" s="174" t="s">
        <v>134</v>
      </c>
      <c r="E110" s="175" t="s">
        <v>266</v>
      </c>
      <c r="F110" s="176" t="s">
        <v>267</v>
      </c>
      <c r="G110" s="177" t="s">
        <v>172</v>
      </c>
      <c r="H110" s="178">
        <v>51.817999999999998</v>
      </c>
      <c r="I110" s="179"/>
      <c r="J110" s="180">
        <f>ROUND(I110*H110,2)</f>
        <v>0</v>
      </c>
      <c r="K110" s="176" t="s">
        <v>138</v>
      </c>
      <c r="L110" s="40"/>
      <c r="M110" s="181" t="s">
        <v>19</v>
      </c>
      <c r="N110" s="182" t="s">
        <v>42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139</v>
      </c>
      <c r="AT110" s="185" t="s">
        <v>134</v>
      </c>
      <c r="AU110" s="185" t="s">
        <v>82</v>
      </c>
      <c r="AY110" s="18" t="s">
        <v>132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139</v>
      </c>
      <c r="BM110" s="185" t="s">
        <v>681</v>
      </c>
    </row>
    <row r="111" spans="1:65" s="2" customFormat="1" ht="19.5">
      <c r="A111" s="35"/>
      <c r="B111" s="36"/>
      <c r="C111" s="37"/>
      <c r="D111" s="187" t="s">
        <v>141</v>
      </c>
      <c r="E111" s="37"/>
      <c r="F111" s="188" t="s">
        <v>269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141</v>
      </c>
      <c r="AU111" s="18" t="s">
        <v>82</v>
      </c>
    </row>
    <row r="112" spans="1:65" s="2" customFormat="1" ht="11.25">
      <c r="A112" s="35"/>
      <c r="B112" s="36"/>
      <c r="C112" s="37"/>
      <c r="D112" s="192" t="s">
        <v>143</v>
      </c>
      <c r="E112" s="37"/>
      <c r="F112" s="193" t="s">
        <v>270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143</v>
      </c>
      <c r="AU112" s="18" t="s">
        <v>82</v>
      </c>
    </row>
    <row r="113" spans="1:65" s="13" customFormat="1" ht="11.25">
      <c r="B113" s="194"/>
      <c r="C113" s="195"/>
      <c r="D113" s="187" t="s">
        <v>145</v>
      </c>
      <c r="E113" s="196" t="s">
        <v>19</v>
      </c>
      <c r="F113" s="197" t="s">
        <v>682</v>
      </c>
      <c r="G113" s="195"/>
      <c r="H113" s="198">
        <v>51.817999999999998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145</v>
      </c>
      <c r="AU113" s="204" t="s">
        <v>82</v>
      </c>
      <c r="AV113" s="13" t="s">
        <v>82</v>
      </c>
      <c r="AW113" s="13" t="s">
        <v>33</v>
      </c>
      <c r="AX113" s="13" t="s">
        <v>79</v>
      </c>
      <c r="AY113" s="204" t="s">
        <v>132</v>
      </c>
    </row>
    <row r="114" spans="1:65" s="2" customFormat="1" ht="16.5" customHeight="1">
      <c r="A114" s="35"/>
      <c r="B114" s="36"/>
      <c r="C114" s="216" t="s">
        <v>192</v>
      </c>
      <c r="D114" s="216" t="s">
        <v>304</v>
      </c>
      <c r="E114" s="217" t="s">
        <v>637</v>
      </c>
      <c r="F114" s="218" t="s">
        <v>638</v>
      </c>
      <c r="G114" s="219" t="s">
        <v>245</v>
      </c>
      <c r="H114" s="220">
        <v>87.405000000000001</v>
      </c>
      <c r="I114" s="221"/>
      <c r="J114" s="222">
        <f>ROUND(I114*H114,2)</f>
        <v>0</v>
      </c>
      <c r="K114" s="218" t="s">
        <v>138</v>
      </c>
      <c r="L114" s="223"/>
      <c r="M114" s="224" t="s">
        <v>19</v>
      </c>
      <c r="N114" s="225" t="s">
        <v>42</v>
      </c>
      <c r="O114" s="65"/>
      <c r="P114" s="183">
        <f>O114*H114</f>
        <v>0</v>
      </c>
      <c r="Q114" s="183">
        <v>1</v>
      </c>
      <c r="R114" s="183">
        <f>Q114*H114</f>
        <v>87.405000000000001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192</v>
      </c>
      <c r="AT114" s="185" t="s">
        <v>304</v>
      </c>
      <c r="AU114" s="185" t="s">
        <v>82</v>
      </c>
      <c r="AY114" s="18" t="s">
        <v>132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79</v>
      </c>
      <c r="BK114" s="186">
        <f>ROUND(I114*H114,2)</f>
        <v>0</v>
      </c>
      <c r="BL114" s="18" t="s">
        <v>139</v>
      </c>
      <c r="BM114" s="185" t="s">
        <v>683</v>
      </c>
    </row>
    <row r="115" spans="1:65" s="2" customFormat="1" ht="11.25">
      <c r="A115" s="35"/>
      <c r="B115" s="36"/>
      <c r="C115" s="37"/>
      <c r="D115" s="187" t="s">
        <v>141</v>
      </c>
      <c r="E115" s="37"/>
      <c r="F115" s="188" t="s">
        <v>638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141</v>
      </c>
      <c r="AU115" s="18" t="s">
        <v>82</v>
      </c>
    </row>
    <row r="116" spans="1:65" s="13" customFormat="1" ht="11.25">
      <c r="B116" s="194"/>
      <c r="C116" s="195"/>
      <c r="D116" s="187" t="s">
        <v>145</v>
      </c>
      <c r="E116" s="196" t="s">
        <v>19</v>
      </c>
      <c r="F116" s="197" t="s">
        <v>684</v>
      </c>
      <c r="G116" s="195"/>
      <c r="H116" s="198">
        <v>87.405000000000001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145</v>
      </c>
      <c r="AU116" s="204" t="s">
        <v>82</v>
      </c>
      <c r="AV116" s="13" t="s">
        <v>82</v>
      </c>
      <c r="AW116" s="13" t="s">
        <v>33</v>
      </c>
      <c r="AX116" s="13" t="s">
        <v>79</v>
      </c>
      <c r="AY116" s="204" t="s">
        <v>132</v>
      </c>
    </row>
    <row r="117" spans="1:65" s="12" customFormat="1" ht="22.9" customHeight="1">
      <c r="B117" s="158"/>
      <c r="C117" s="159"/>
      <c r="D117" s="160" t="s">
        <v>70</v>
      </c>
      <c r="E117" s="172" t="s">
        <v>561</v>
      </c>
      <c r="F117" s="172" t="s">
        <v>562</v>
      </c>
      <c r="G117" s="159"/>
      <c r="H117" s="159"/>
      <c r="I117" s="162"/>
      <c r="J117" s="173">
        <f>BK117</f>
        <v>0</v>
      </c>
      <c r="K117" s="159"/>
      <c r="L117" s="164"/>
      <c r="M117" s="165"/>
      <c r="N117" s="166"/>
      <c r="O117" s="166"/>
      <c r="P117" s="167">
        <f>SUM(P118:P119)</f>
        <v>0</v>
      </c>
      <c r="Q117" s="166"/>
      <c r="R117" s="167">
        <f>SUM(R118:R119)</f>
        <v>0</v>
      </c>
      <c r="S117" s="166"/>
      <c r="T117" s="168">
        <f>SUM(T118:T119)</f>
        <v>0</v>
      </c>
      <c r="AR117" s="169" t="s">
        <v>79</v>
      </c>
      <c r="AT117" s="170" t="s">
        <v>70</v>
      </c>
      <c r="AU117" s="170" t="s">
        <v>79</v>
      </c>
      <c r="AY117" s="169" t="s">
        <v>132</v>
      </c>
      <c r="BK117" s="171">
        <f>SUM(BK118:BK119)</f>
        <v>0</v>
      </c>
    </row>
    <row r="118" spans="1:65" s="2" customFormat="1" ht="16.5" customHeight="1">
      <c r="A118" s="35"/>
      <c r="B118" s="36"/>
      <c r="C118" s="174" t="s">
        <v>199</v>
      </c>
      <c r="D118" s="174" t="s">
        <v>134</v>
      </c>
      <c r="E118" s="175" t="s">
        <v>641</v>
      </c>
      <c r="F118" s="176" t="s">
        <v>642</v>
      </c>
      <c r="G118" s="177" t="s">
        <v>245</v>
      </c>
      <c r="H118" s="178">
        <v>92.998000000000005</v>
      </c>
      <c r="I118" s="179"/>
      <c r="J118" s="180">
        <f>ROUND(I118*H118,2)</f>
        <v>0</v>
      </c>
      <c r="K118" s="176" t="s">
        <v>19</v>
      </c>
      <c r="L118" s="40"/>
      <c r="M118" s="181" t="s">
        <v>19</v>
      </c>
      <c r="N118" s="182" t="s">
        <v>42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139</v>
      </c>
      <c r="AT118" s="185" t="s">
        <v>134</v>
      </c>
      <c r="AU118" s="185" t="s">
        <v>82</v>
      </c>
      <c r="AY118" s="18" t="s">
        <v>132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79</v>
      </c>
      <c r="BK118" s="186">
        <f>ROUND(I118*H118,2)</f>
        <v>0</v>
      </c>
      <c r="BL118" s="18" t="s">
        <v>139</v>
      </c>
      <c r="BM118" s="185" t="s">
        <v>685</v>
      </c>
    </row>
    <row r="119" spans="1:65" s="2" customFormat="1" ht="11.25">
      <c r="A119" s="35"/>
      <c r="B119" s="36"/>
      <c r="C119" s="37"/>
      <c r="D119" s="187" t="s">
        <v>141</v>
      </c>
      <c r="E119" s="37"/>
      <c r="F119" s="188" t="s">
        <v>642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141</v>
      </c>
      <c r="AU119" s="18" t="s">
        <v>82</v>
      </c>
    </row>
    <row r="120" spans="1:65" s="12" customFormat="1" ht="25.9" customHeight="1">
      <c r="B120" s="158"/>
      <c r="C120" s="159"/>
      <c r="D120" s="160" t="s">
        <v>70</v>
      </c>
      <c r="E120" s="161" t="s">
        <v>304</v>
      </c>
      <c r="F120" s="161" t="s">
        <v>644</v>
      </c>
      <c r="G120" s="159"/>
      <c r="H120" s="159"/>
      <c r="I120" s="162"/>
      <c r="J120" s="163">
        <f>BK120</f>
        <v>0</v>
      </c>
      <c r="K120" s="159"/>
      <c r="L120" s="164"/>
      <c r="M120" s="165"/>
      <c r="N120" s="166"/>
      <c r="O120" s="166"/>
      <c r="P120" s="167">
        <f>P121</f>
        <v>0</v>
      </c>
      <c r="Q120" s="166"/>
      <c r="R120" s="167">
        <f>R121</f>
        <v>3.01</v>
      </c>
      <c r="S120" s="166"/>
      <c r="T120" s="168">
        <f>T121</f>
        <v>0</v>
      </c>
      <c r="AR120" s="169" t="s">
        <v>154</v>
      </c>
      <c r="AT120" s="170" t="s">
        <v>70</v>
      </c>
      <c r="AU120" s="170" t="s">
        <v>71</v>
      </c>
      <c r="AY120" s="169" t="s">
        <v>132</v>
      </c>
      <c r="BK120" s="171">
        <f>BK121</f>
        <v>0</v>
      </c>
    </row>
    <row r="121" spans="1:65" s="12" customFormat="1" ht="22.9" customHeight="1">
      <c r="B121" s="158"/>
      <c r="C121" s="159"/>
      <c r="D121" s="160" t="s">
        <v>70</v>
      </c>
      <c r="E121" s="172" t="s">
        <v>645</v>
      </c>
      <c r="F121" s="172" t="s">
        <v>646</v>
      </c>
      <c r="G121" s="159"/>
      <c r="H121" s="159"/>
      <c r="I121" s="162"/>
      <c r="J121" s="173">
        <f>BK121</f>
        <v>0</v>
      </c>
      <c r="K121" s="159"/>
      <c r="L121" s="164"/>
      <c r="M121" s="165"/>
      <c r="N121" s="166"/>
      <c r="O121" s="166"/>
      <c r="P121" s="167">
        <f>SUM(P122:P133)</f>
        <v>0</v>
      </c>
      <c r="Q121" s="166"/>
      <c r="R121" s="167">
        <f>SUM(R122:R133)</f>
        <v>3.01</v>
      </c>
      <c r="S121" s="166"/>
      <c r="T121" s="168">
        <f>SUM(T122:T133)</f>
        <v>0</v>
      </c>
      <c r="AR121" s="169" t="s">
        <v>154</v>
      </c>
      <c r="AT121" s="170" t="s">
        <v>70</v>
      </c>
      <c r="AU121" s="170" t="s">
        <v>79</v>
      </c>
      <c r="AY121" s="169" t="s">
        <v>132</v>
      </c>
      <c r="BK121" s="171">
        <f>SUM(BK122:BK133)</f>
        <v>0</v>
      </c>
    </row>
    <row r="122" spans="1:65" s="2" customFormat="1" ht="16.5" customHeight="1">
      <c r="A122" s="35"/>
      <c r="B122" s="36"/>
      <c r="C122" s="174" t="s">
        <v>206</v>
      </c>
      <c r="D122" s="174" t="s">
        <v>134</v>
      </c>
      <c r="E122" s="175" t="s">
        <v>647</v>
      </c>
      <c r="F122" s="176" t="s">
        <v>648</v>
      </c>
      <c r="G122" s="177" t="s">
        <v>335</v>
      </c>
      <c r="H122" s="178">
        <v>70</v>
      </c>
      <c r="I122" s="179"/>
      <c r="J122" s="180">
        <f>ROUND(I122*H122,2)</f>
        <v>0</v>
      </c>
      <c r="K122" s="176" t="s">
        <v>138</v>
      </c>
      <c r="L122" s="40"/>
      <c r="M122" s="181" t="s">
        <v>19</v>
      </c>
      <c r="N122" s="182" t="s">
        <v>42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599</v>
      </c>
      <c r="AT122" s="185" t="s">
        <v>134</v>
      </c>
      <c r="AU122" s="185" t="s">
        <v>82</v>
      </c>
      <c r="AY122" s="18" t="s">
        <v>132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79</v>
      </c>
      <c r="BK122" s="186">
        <f>ROUND(I122*H122,2)</f>
        <v>0</v>
      </c>
      <c r="BL122" s="18" t="s">
        <v>599</v>
      </c>
      <c r="BM122" s="185" t="s">
        <v>686</v>
      </c>
    </row>
    <row r="123" spans="1:65" s="2" customFormat="1" ht="19.5">
      <c r="A123" s="35"/>
      <c r="B123" s="36"/>
      <c r="C123" s="37"/>
      <c r="D123" s="187" t="s">
        <v>141</v>
      </c>
      <c r="E123" s="37"/>
      <c r="F123" s="188" t="s">
        <v>650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141</v>
      </c>
      <c r="AU123" s="18" t="s">
        <v>82</v>
      </c>
    </row>
    <row r="124" spans="1:65" s="2" customFormat="1" ht="11.25">
      <c r="A124" s="35"/>
      <c r="B124" s="36"/>
      <c r="C124" s="37"/>
      <c r="D124" s="192" t="s">
        <v>143</v>
      </c>
      <c r="E124" s="37"/>
      <c r="F124" s="193" t="s">
        <v>651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143</v>
      </c>
      <c r="AU124" s="18" t="s">
        <v>82</v>
      </c>
    </row>
    <row r="125" spans="1:65" s="13" customFormat="1" ht="11.25">
      <c r="B125" s="194"/>
      <c r="C125" s="195"/>
      <c r="D125" s="187" t="s">
        <v>145</v>
      </c>
      <c r="E125" s="196" t="s">
        <v>19</v>
      </c>
      <c r="F125" s="197" t="s">
        <v>668</v>
      </c>
      <c r="G125" s="195"/>
      <c r="H125" s="198">
        <v>70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145</v>
      </c>
      <c r="AU125" s="204" t="s">
        <v>82</v>
      </c>
      <c r="AV125" s="13" t="s">
        <v>82</v>
      </c>
      <c r="AW125" s="13" t="s">
        <v>33</v>
      </c>
      <c r="AX125" s="13" t="s">
        <v>79</v>
      </c>
      <c r="AY125" s="204" t="s">
        <v>132</v>
      </c>
    </row>
    <row r="126" spans="1:65" s="2" customFormat="1" ht="16.5" customHeight="1">
      <c r="A126" s="35"/>
      <c r="B126" s="36"/>
      <c r="C126" s="216" t="s">
        <v>214</v>
      </c>
      <c r="D126" s="216" t="s">
        <v>304</v>
      </c>
      <c r="E126" s="217" t="s">
        <v>652</v>
      </c>
      <c r="F126" s="218" t="s">
        <v>653</v>
      </c>
      <c r="G126" s="219" t="s">
        <v>335</v>
      </c>
      <c r="H126" s="220">
        <v>70</v>
      </c>
      <c r="I126" s="221"/>
      <c r="J126" s="222">
        <f>ROUND(I126*H126,2)</f>
        <v>0</v>
      </c>
      <c r="K126" s="218" t="s">
        <v>138</v>
      </c>
      <c r="L126" s="223"/>
      <c r="M126" s="224" t="s">
        <v>19</v>
      </c>
      <c r="N126" s="225" t="s">
        <v>42</v>
      </c>
      <c r="O126" s="65"/>
      <c r="P126" s="183">
        <f>O126*H126</f>
        <v>0</v>
      </c>
      <c r="Q126" s="183">
        <v>3.1E-2</v>
      </c>
      <c r="R126" s="183">
        <f>Q126*H126</f>
        <v>2.17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654</v>
      </c>
      <c r="AT126" s="185" t="s">
        <v>304</v>
      </c>
      <c r="AU126" s="185" t="s">
        <v>82</v>
      </c>
      <c r="AY126" s="18" t="s">
        <v>132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79</v>
      </c>
      <c r="BK126" s="186">
        <f>ROUND(I126*H126,2)</f>
        <v>0</v>
      </c>
      <c r="BL126" s="18" t="s">
        <v>654</v>
      </c>
      <c r="BM126" s="185" t="s">
        <v>687</v>
      </c>
    </row>
    <row r="127" spans="1:65" s="2" customFormat="1" ht="11.25">
      <c r="A127" s="35"/>
      <c r="B127" s="36"/>
      <c r="C127" s="37"/>
      <c r="D127" s="187" t="s">
        <v>141</v>
      </c>
      <c r="E127" s="37"/>
      <c r="F127" s="188" t="s">
        <v>653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141</v>
      </c>
      <c r="AU127" s="18" t="s">
        <v>82</v>
      </c>
    </row>
    <row r="128" spans="1:65" s="2" customFormat="1" ht="16.5" customHeight="1">
      <c r="A128" s="35"/>
      <c r="B128" s="36"/>
      <c r="C128" s="216" t="s">
        <v>8</v>
      </c>
      <c r="D128" s="216" t="s">
        <v>304</v>
      </c>
      <c r="E128" s="217" t="s">
        <v>656</v>
      </c>
      <c r="F128" s="218" t="s">
        <v>657</v>
      </c>
      <c r="G128" s="219" t="s">
        <v>481</v>
      </c>
      <c r="H128" s="220">
        <v>140</v>
      </c>
      <c r="I128" s="221"/>
      <c r="J128" s="222">
        <f>ROUND(I128*H128,2)</f>
        <v>0</v>
      </c>
      <c r="K128" s="218" t="s">
        <v>138</v>
      </c>
      <c r="L128" s="223"/>
      <c r="M128" s="224" t="s">
        <v>19</v>
      </c>
      <c r="N128" s="225" t="s">
        <v>42</v>
      </c>
      <c r="O128" s="65"/>
      <c r="P128" s="183">
        <f>O128*H128</f>
        <v>0</v>
      </c>
      <c r="Q128" s="183">
        <v>6.0000000000000001E-3</v>
      </c>
      <c r="R128" s="183">
        <f>Q128*H128</f>
        <v>0.84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658</v>
      </c>
      <c r="AT128" s="185" t="s">
        <v>304</v>
      </c>
      <c r="AU128" s="185" t="s">
        <v>82</v>
      </c>
      <c r="AY128" s="18" t="s">
        <v>132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79</v>
      </c>
      <c r="BK128" s="186">
        <f>ROUND(I128*H128,2)</f>
        <v>0</v>
      </c>
      <c r="BL128" s="18" t="s">
        <v>599</v>
      </c>
      <c r="BM128" s="185" t="s">
        <v>688</v>
      </c>
    </row>
    <row r="129" spans="1:65" s="2" customFormat="1" ht="11.25">
      <c r="A129" s="35"/>
      <c r="B129" s="36"/>
      <c r="C129" s="37"/>
      <c r="D129" s="187" t="s">
        <v>141</v>
      </c>
      <c r="E129" s="37"/>
      <c r="F129" s="188" t="s">
        <v>657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141</v>
      </c>
      <c r="AU129" s="18" t="s">
        <v>82</v>
      </c>
    </row>
    <row r="130" spans="1:65" s="13" customFormat="1" ht="11.25">
      <c r="B130" s="194"/>
      <c r="C130" s="195"/>
      <c r="D130" s="187" t="s">
        <v>145</v>
      </c>
      <c r="E130" s="196" t="s">
        <v>19</v>
      </c>
      <c r="F130" s="197" t="s">
        <v>689</v>
      </c>
      <c r="G130" s="195"/>
      <c r="H130" s="198">
        <v>140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145</v>
      </c>
      <c r="AU130" s="204" t="s">
        <v>82</v>
      </c>
      <c r="AV130" s="13" t="s">
        <v>82</v>
      </c>
      <c r="AW130" s="13" t="s">
        <v>33</v>
      </c>
      <c r="AX130" s="13" t="s">
        <v>79</v>
      </c>
      <c r="AY130" s="204" t="s">
        <v>132</v>
      </c>
    </row>
    <row r="131" spans="1:65" s="2" customFormat="1" ht="16.5" customHeight="1">
      <c r="A131" s="35"/>
      <c r="B131" s="36"/>
      <c r="C131" s="174" t="s">
        <v>227</v>
      </c>
      <c r="D131" s="174" t="s">
        <v>134</v>
      </c>
      <c r="E131" s="175" t="s">
        <v>661</v>
      </c>
      <c r="F131" s="176" t="s">
        <v>662</v>
      </c>
      <c r="G131" s="177" t="s">
        <v>245</v>
      </c>
      <c r="H131" s="178">
        <v>3.01</v>
      </c>
      <c r="I131" s="179"/>
      <c r="J131" s="180">
        <f>ROUND(I131*H131,2)</f>
        <v>0</v>
      </c>
      <c r="K131" s="176" t="s">
        <v>138</v>
      </c>
      <c r="L131" s="40"/>
      <c r="M131" s="181" t="s">
        <v>19</v>
      </c>
      <c r="N131" s="182" t="s">
        <v>42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599</v>
      </c>
      <c r="AT131" s="185" t="s">
        <v>134</v>
      </c>
      <c r="AU131" s="185" t="s">
        <v>82</v>
      </c>
      <c r="AY131" s="18" t="s">
        <v>132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79</v>
      </c>
      <c r="BK131" s="186">
        <f>ROUND(I131*H131,2)</f>
        <v>0</v>
      </c>
      <c r="BL131" s="18" t="s">
        <v>599</v>
      </c>
      <c r="BM131" s="185" t="s">
        <v>690</v>
      </c>
    </row>
    <row r="132" spans="1:65" s="2" customFormat="1" ht="11.25">
      <c r="A132" s="35"/>
      <c r="B132" s="36"/>
      <c r="C132" s="37"/>
      <c r="D132" s="187" t="s">
        <v>141</v>
      </c>
      <c r="E132" s="37"/>
      <c r="F132" s="188" t="s">
        <v>664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141</v>
      </c>
      <c r="AU132" s="18" t="s">
        <v>82</v>
      </c>
    </row>
    <row r="133" spans="1:65" s="2" customFormat="1" ht="11.25">
      <c r="A133" s="35"/>
      <c r="B133" s="36"/>
      <c r="C133" s="37"/>
      <c r="D133" s="192" t="s">
        <v>143</v>
      </c>
      <c r="E133" s="37"/>
      <c r="F133" s="193" t="s">
        <v>665</v>
      </c>
      <c r="G133" s="37"/>
      <c r="H133" s="37"/>
      <c r="I133" s="189"/>
      <c r="J133" s="37"/>
      <c r="K133" s="37"/>
      <c r="L133" s="40"/>
      <c r="M133" s="226"/>
      <c r="N133" s="227"/>
      <c r="O133" s="228"/>
      <c r="P133" s="228"/>
      <c r="Q133" s="228"/>
      <c r="R133" s="228"/>
      <c r="S133" s="228"/>
      <c r="T133" s="22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143</v>
      </c>
      <c r="AU133" s="18" t="s">
        <v>82</v>
      </c>
    </row>
    <row r="134" spans="1:65" s="2" customFormat="1" ht="6.95" customHeight="1">
      <c r="A134" s="35"/>
      <c r="B134" s="48"/>
      <c r="C134" s="49"/>
      <c r="D134" s="49"/>
      <c r="E134" s="49"/>
      <c r="F134" s="49"/>
      <c r="G134" s="49"/>
      <c r="H134" s="49"/>
      <c r="I134" s="49"/>
      <c r="J134" s="49"/>
      <c r="K134" s="49"/>
      <c r="L134" s="40"/>
      <c r="M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</sheetData>
  <sheetProtection algorithmName="SHA-512" hashValue="qR2T80sS0o8zxa9hKCP7LDKD95wQjRnZh424Q/o4QO0ZHNDyALcD0jh73DnOc3VfzAgsV0gHNURzVLMQzHyaYA==" saltValue="DUDTsciHULJLMMbbjKB49VpRR7bkpfQq6+tF8u+e0QfV09CejVb/cqiYp+YY2xpPMYp6r6EM4lhf0L3fHuGqZw==" spinCount="100000" sheet="1" objects="1" scenarios="1" formatColumns="0" formatRows="0" autoFilter="0"/>
  <autoFilter ref="C83:K13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3" r:id="rId2"/>
    <hyperlink ref="F97" r:id="rId3"/>
    <hyperlink ref="F101" r:id="rId4"/>
    <hyperlink ref="F105" r:id="rId5"/>
    <hyperlink ref="F112" r:id="rId6"/>
    <hyperlink ref="F124" r:id="rId7"/>
    <hyperlink ref="F133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93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7" t="str">
        <f>'Rekapitulace stavby'!K6</f>
        <v>Společná zařízení v k.ú. Dolní Čermná - Polní cesta C27 KM 0,789-1,754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691</v>
      </c>
      <c r="F9" s="360"/>
      <c r="G9" s="360"/>
      <c r="H9" s="36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94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23. 4. 2024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3" t="s">
        <v>19</v>
      </c>
      <c r="F27" s="363"/>
      <c r="G27" s="363"/>
      <c r="H27" s="36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ROUND((SUM(BE83:BE108)),  2)</f>
        <v>0</v>
      </c>
      <c r="G33" s="35"/>
      <c r="H33" s="35"/>
      <c r="I33" s="119">
        <v>0.21</v>
      </c>
      <c r="J33" s="118">
        <f>ROUND(((SUM(BE83:BE108))*I33),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ROUND((SUM(BF83:BF108)),  2)</f>
        <v>0</v>
      </c>
      <c r="G34" s="35"/>
      <c r="H34" s="35"/>
      <c r="I34" s="119">
        <v>0.12</v>
      </c>
      <c r="J34" s="118">
        <f>ROUND(((SUM(BF83:BF108))*I34),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ROUND((SUM(BG83:BG108)),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ROUND((SUM(BH83:BH108)),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ROUND((SUM(BI83:BI108)),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Společná zařízení v k.ú. Dolní Čermná - Polní cesta C27 KM 0,789-1,754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7" t="str">
        <f>E9</f>
        <v>SO-501 - Úpravy STL plynovodu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23. 4. 2024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ČR-SPÚ, Pobočka Ústí nad Orlicí</v>
      </c>
      <c r="G54" s="37"/>
      <c r="H54" s="37"/>
      <c r="I54" s="30" t="s">
        <v>31</v>
      </c>
      <c r="J54" s="33" t="str">
        <f>E21</f>
        <v>Agroprojekce Litomyšl,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105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106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110</v>
      </c>
      <c r="E62" s="144"/>
      <c r="F62" s="144"/>
      <c r="G62" s="144"/>
      <c r="H62" s="144"/>
      <c r="I62" s="144"/>
      <c r="J62" s="145">
        <f>J90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114</v>
      </c>
      <c r="E63" s="144"/>
      <c r="F63" s="144"/>
      <c r="G63" s="144"/>
      <c r="H63" s="144"/>
      <c r="I63" s="144"/>
      <c r="J63" s="145">
        <f>J102</f>
        <v>0</v>
      </c>
      <c r="K63" s="142"/>
      <c r="L63" s="14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117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64" t="str">
        <f>E7</f>
        <v>Společná zařízení v k.ú. Dolní Čermná - Polní cesta C27 KM 0,789-1,754</v>
      </c>
      <c r="F73" s="365"/>
      <c r="G73" s="365"/>
      <c r="H73" s="365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99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17" t="str">
        <f>E9</f>
        <v>SO-501 - Úpravy STL plynovodu</v>
      </c>
      <c r="F75" s="366"/>
      <c r="G75" s="366"/>
      <c r="H75" s="366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 xml:space="preserve"> </v>
      </c>
      <c r="G77" s="37"/>
      <c r="H77" s="37"/>
      <c r="I77" s="30" t="s">
        <v>23</v>
      </c>
      <c r="J77" s="60" t="str">
        <f>IF(J12="","",J12)</f>
        <v>23. 4. 2024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25</v>
      </c>
      <c r="D79" s="37"/>
      <c r="E79" s="37"/>
      <c r="F79" s="28" t="str">
        <f>E15</f>
        <v>ČR-SPÚ, Pobočka Ústí nad Orlicí</v>
      </c>
      <c r="G79" s="37"/>
      <c r="H79" s="37"/>
      <c r="I79" s="30" t="s">
        <v>31</v>
      </c>
      <c r="J79" s="33" t="str">
        <f>E21</f>
        <v>Agroprojekce Litomyšl, s.r.o.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 xml:space="preserve"> 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118</v>
      </c>
      <c r="D82" s="150" t="s">
        <v>56</v>
      </c>
      <c r="E82" s="150" t="s">
        <v>52</v>
      </c>
      <c r="F82" s="150" t="s">
        <v>53</v>
      </c>
      <c r="G82" s="150" t="s">
        <v>119</v>
      </c>
      <c r="H82" s="150" t="s">
        <v>120</v>
      </c>
      <c r="I82" s="150" t="s">
        <v>121</v>
      </c>
      <c r="J82" s="150" t="s">
        <v>103</v>
      </c>
      <c r="K82" s="151" t="s">
        <v>122</v>
      </c>
      <c r="L82" s="152"/>
      <c r="M82" s="69" t="s">
        <v>19</v>
      </c>
      <c r="N82" s="70" t="s">
        <v>41</v>
      </c>
      <c r="O82" s="70" t="s">
        <v>123</v>
      </c>
      <c r="P82" s="70" t="s">
        <v>124</v>
      </c>
      <c r="Q82" s="70" t="s">
        <v>125</v>
      </c>
      <c r="R82" s="70" t="s">
        <v>126</v>
      </c>
      <c r="S82" s="70" t="s">
        <v>127</v>
      </c>
      <c r="T82" s="71" t="s">
        <v>128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9" customHeight="1">
      <c r="A83" s="35"/>
      <c r="B83" s="36"/>
      <c r="C83" s="76" t="s">
        <v>129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</f>
        <v>0</v>
      </c>
      <c r="Q83" s="73"/>
      <c r="R83" s="155">
        <f>R84</f>
        <v>196.29500000000002</v>
      </c>
      <c r="S83" s="73"/>
      <c r="T83" s="156">
        <f>T84</f>
        <v>117.14999999999999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70</v>
      </c>
      <c r="AU83" s="18" t="s">
        <v>104</v>
      </c>
      <c r="BK83" s="157">
        <f>BK84</f>
        <v>0</v>
      </c>
    </row>
    <row r="84" spans="1:65" s="12" customFormat="1" ht="25.9" customHeight="1">
      <c r="B84" s="158"/>
      <c r="C84" s="159"/>
      <c r="D84" s="160" t="s">
        <v>70</v>
      </c>
      <c r="E84" s="161" t="s">
        <v>130</v>
      </c>
      <c r="F84" s="161" t="s">
        <v>131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P85+P90+P102</f>
        <v>0</v>
      </c>
      <c r="Q84" s="166"/>
      <c r="R84" s="167">
        <f>R85+R90+R102</f>
        <v>196.29500000000002</v>
      </c>
      <c r="S84" s="166"/>
      <c r="T84" s="168">
        <f>T85+T90+T102</f>
        <v>117.14999999999999</v>
      </c>
      <c r="AR84" s="169" t="s">
        <v>79</v>
      </c>
      <c r="AT84" s="170" t="s">
        <v>70</v>
      </c>
      <c r="AU84" s="170" t="s">
        <v>71</v>
      </c>
      <c r="AY84" s="169" t="s">
        <v>132</v>
      </c>
      <c r="BK84" s="171">
        <f>BK85+BK90+BK102</f>
        <v>0</v>
      </c>
    </row>
    <row r="85" spans="1:65" s="12" customFormat="1" ht="22.9" customHeight="1">
      <c r="B85" s="158"/>
      <c r="C85" s="159"/>
      <c r="D85" s="160" t="s">
        <v>70</v>
      </c>
      <c r="E85" s="172" t="s">
        <v>79</v>
      </c>
      <c r="F85" s="172" t="s">
        <v>133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SUM(P86:P89)</f>
        <v>0</v>
      </c>
      <c r="Q85" s="166"/>
      <c r="R85" s="167">
        <f>SUM(R86:R89)</f>
        <v>0</v>
      </c>
      <c r="S85" s="166"/>
      <c r="T85" s="168">
        <f>SUM(T86:T89)</f>
        <v>117.14999999999999</v>
      </c>
      <c r="AR85" s="169" t="s">
        <v>79</v>
      </c>
      <c r="AT85" s="170" t="s">
        <v>70</v>
      </c>
      <c r="AU85" s="170" t="s">
        <v>79</v>
      </c>
      <c r="AY85" s="169" t="s">
        <v>132</v>
      </c>
      <c r="BK85" s="171">
        <f>SUM(BK86:BK89)</f>
        <v>0</v>
      </c>
    </row>
    <row r="86" spans="1:65" s="2" customFormat="1" ht="16.5" customHeight="1">
      <c r="A86" s="35"/>
      <c r="B86" s="36"/>
      <c r="C86" s="174" t="s">
        <v>79</v>
      </c>
      <c r="D86" s="174" t="s">
        <v>134</v>
      </c>
      <c r="E86" s="175" t="s">
        <v>692</v>
      </c>
      <c r="F86" s="176" t="s">
        <v>693</v>
      </c>
      <c r="G86" s="177" t="s">
        <v>137</v>
      </c>
      <c r="H86" s="178">
        <v>330</v>
      </c>
      <c r="I86" s="179"/>
      <c r="J86" s="180">
        <f>ROUND(I86*H86,2)</f>
        <v>0</v>
      </c>
      <c r="K86" s="176" t="s">
        <v>138</v>
      </c>
      <c r="L86" s="40"/>
      <c r="M86" s="181" t="s">
        <v>19</v>
      </c>
      <c r="N86" s="182" t="s">
        <v>42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0.35499999999999998</v>
      </c>
      <c r="T86" s="184">
        <f>S86*H86</f>
        <v>117.14999999999999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139</v>
      </c>
      <c r="AT86" s="185" t="s">
        <v>134</v>
      </c>
      <c r="AU86" s="185" t="s">
        <v>82</v>
      </c>
      <c r="AY86" s="18" t="s">
        <v>132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79</v>
      </c>
      <c r="BK86" s="186">
        <f>ROUND(I86*H86,2)</f>
        <v>0</v>
      </c>
      <c r="BL86" s="18" t="s">
        <v>139</v>
      </c>
      <c r="BM86" s="185" t="s">
        <v>694</v>
      </c>
    </row>
    <row r="87" spans="1:65" s="2" customFormat="1" ht="19.5">
      <c r="A87" s="35"/>
      <c r="B87" s="36"/>
      <c r="C87" s="37"/>
      <c r="D87" s="187" t="s">
        <v>141</v>
      </c>
      <c r="E87" s="37"/>
      <c r="F87" s="188" t="s">
        <v>695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141</v>
      </c>
      <c r="AU87" s="18" t="s">
        <v>82</v>
      </c>
    </row>
    <row r="88" spans="1:65" s="2" customFormat="1" ht="11.25">
      <c r="A88" s="35"/>
      <c r="B88" s="36"/>
      <c r="C88" s="37"/>
      <c r="D88" s="192" t="s">
        <v>143</v>
      </c>
      <c r="E88" s="37"/>
      <c r="F88" s="193" t="s">
        <v>696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143</v>
      </c>
      <c r="AU88" s="18" t="s">
        <v>82</v>
      </c>
    </row>
    <row r="89" spans="1:65" s="13" customFormat="1" ht="11.25">
      <c r="B89" s="194"/>
      <c r="C89" s="195"/>
      <c r="D89" s="187" t="s">
        <v>145</v>
      </c>
      <c r="E89" s="196" t="s">
        <v>19</v>
      </c>
      <c r="F89" s="197" t="s">
        <v>697</v>
      </c>
      <c r="G89" s="195"/>
      <c r="H89" s="198">
        <v>330</v>
      </c>
      <c r="I89" s="199"/>
      <c r="J89" s="195"/>
      <c r="K89" s="195"/>
      <c r="L89" s="200"/>
      <c r="M89" s="201"/>
      <c r="N89" s="202"/>
      <c r="O89" s="202"/>
      <c r="P89" s="202"/>
      <c r="Q89" s="202"/>
      <c r="R89" s="202"/>
      <c r="S89" s="202"/>
      <c r="T89" s="203"/>
      <c r="AT89" s="204" t="s">
        <v>145</v>
      </c>
      <c r="AU89" s="204" t="s">
        <v>82</v>
      </c>
      <c r="AV89" s="13" t="s">
        <v>82</v>
      </c>
      <c r="AW89" s="13" t="s">
        <v>33</v>
      </c>
      <c r="AX89" s="13" t="s">
        <v>79</v>
      </c>
      <c r="AY89" s="204" t="s">
        <v>132</v>
      </c>
    </row>
    <row r="90" spans="1:65" s="12" customFormat="1" ht="22.9" customHeight="1">
      <c r="B90" s="158"/>
      <c r="C90" s="159"/>
      <c r="D90" s="160" t="s">
        <v>70</v>
      </c>
      <c r="E90" s="172" t="s">
        <v>169</v>
      </c>
      <c r="F90" s="172" t="s">
        <v>409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SUM(P91:P101)</f>
        <v>0</v>
      </c>
      <c r="Q90" s="166"/>
      <c r="R90" s="167">
        <f>SUM(R91:R101)</f>
        <v>196.29500000000002</v>
      </c>
      <c r="S90" s="166"/>
      <c r="T90" s="168">
        <f>SUM(T91:T101)</f>
        <v>0</v>
      </c>
      <c r="AR90" s="169" t="s">
        <v>79</v>
      </c>
      <c r="AT90" s="170" t="s">
        <v>70</v>
      </c>
      <c r="AU90" s="170" t="s">
        <v>79</v>
      </c>
      <c r="AY90" s="169" t="s">
        <v>132</v>
      </c>
      <c r="BK90" s="171">
        <f>SUM(BK91:BK101)</f>
        <v>0</v>
      </c>
    </row>
    <row r="91" spans="1:65" s="2" customFormat="1" ht="16.5" customHeight="1">
      <c r="A91" s="35"/>
      <c r="B91" s="36"/>
      <c r="C91" s="174" t="s">
        <v>82</v>
      </c>
      <c r="D91" s="174" t="s">
        <v>134</v>
      </c>
      <c r="E91" s="175" t="s">
        <v>698</v>
      </c>
      <c r="F91" s="176" t="s">
        <v>699</v>
      </c>
      <c r="G91" s="177" t="s">
        <v>137</v>
      </c>
      <c r="H91" s="178">
        <v>330</v>
      </c>
      <c r="I91" s="179"/>
      <c r="J91" s="180">
        <f>ROUND(I91*H91,2)</f>
        <v>0</v>
      </c>
      <c r="K91" s="176" t="s">
        <v>138</v>
      </c>
      <c r="L91" s="40"/>
      <c r="M91" s="181" t="s">
        <v>19</v>
      </c>
      <c r="N91" s="182" t="s">
        <v>42</v>
      </c>
      <c r="O91" s="65"/>
      <c r="P91" s="183">
        <f>O91*H91</f>
        <v>0</v>
      </c>
      <c r="Q91" s="183">
        <v>0.13800000000000001</v>
      </c>
      <c r="R91" s="183">
        <f>Q91*H91</f>
        <v>45.540000000000006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139</v>
      </c>
      <c r="AT91" s="185" t="s">
        <v>134</v>
      </c>
      <c r="AU91" s="185" t="s">
        <v>82</v>
      </c>
      <c r="AY91" s="18" t="s">
        <v>132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79</v>
      </c>
      <c r="BK91" s="186">
        <f>ROUND(I91*H91,2)</f>
        <v>0</v>
      </c>
      <c r="BL91" s="18" t="s">
        <v>139</v>
      </c>
      <c r="BM91" s="185" t="s">
        <v>700</v>
      </c>
    </row>
    <row r="92" spans="1:65" s="2" customFormat="1" ht="11.25">
      <c r="A92" s="35"/>
      <c r="B92" s="36"/>
      <c r="C92" s="37"/>
      <c r="D92" s="187" t="s">
        <v>141</v>
      </c>
      <c r="E92" s="37"/>
      <c r="F92" s="188" t="s">
        <v>701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141</v>
      </c>
      <c r="AU92" s="18" t="s">
        <v>82</v>
      </c>
    </row>
    <row r="93" spans="1:65" s="2" customFormat="1" ht="11.25">
      <c r="A93" s="35"/>
      <c r="B93" s="36"/>
      <c r="C93" s="37"/>
      <c r="D93" s="192" t="s">
        <v>143</v>
      </c>
      <c r="E93" s="37"/>
      <c r="F93" s="193" t="s">
        <v>702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143</v>
      </c>
      <c r="AU93" s="18" t="s">
        <v>82</v>
      </c>
    </row>
    <row r="94" spans="1:65" s="13" customFormat="1" ht="11.25">
      <c r="B94" s="194"/>
      <c r="C94" s="195"/>
      <c r="D94" s="187" t="s">
        <v>145</v>
      </c>
      <c r="E94" s="196" t="s">
        <v>19</v>
      </c>
      <c r="F94" s="197" t="s">
        <v>697</v>
      </c>
      <c r="G94" s="195"/>
      <c r="H94" s="198">
        <v>330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145</v>
      </c>
      <c r="AU94" s="204" t="s">
        <v>82</v>
      </c>
      <c r="AV94" s="13" t="s">
        <v>82</v>
      </c>
      <c r="AW94" s="13" t="s">
        <v>33</v>
      </c>
      <c r="AX94" s="13" t="s">
        <v>79</v>
      </c>
      <c r="AY94" s="204" t="s">
        <v>132</v>
      </c>
    </row>
    <row r="95" spans="1:65" s="2" customFormat="1" ht="16.5" customHeight="1">
      <c r="A95" s="35"/>
      <c r="B95" s="36"/>
      <c r="C95" s="174" t="s">
        <v>154</v>
      </c>
      <c r="D95" s="174" t="s">
        <v>134</v>
      </c>
      <c r="E95" s="175" t="s">
        <v>703</v>
      </c>
      <c r="F95" s="176" t="s">
        <v>704</v>
      </c>
      <c r="G95" s="177" t="s">
        <v>137</v>
      </c>
      <c r="H95" s="178">
        <v>330</v>
      </c>
      <c r="I95" s="179"/>
      <c r="J95" s="180">
        <f>ROUND(I95*H95,2)</f>
        <v>0</v>
      </c>
      <c r="K95" s="176" t="s">
        <v>138</v>
      </c>
      <c r="L95" s="40"/>
      <c r="M95" s="181" t="s">
        <v>19</v>
      </c>
      <c r="N95" s="182" t="s">
        <v>42</v>
      </c>
      <c r="O95" s="65"/>
      <c r="P95" s="183">
        <f>O95*H95</f>
        <v>0</v>
      </c>
      <c r="Q95" s="183">
        <v>8.3500000000000005E-2</v>
      </c>
      <c r="R95" s="183">
        <f>Q95*H95</f>
        <v>27.555000000000003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139</v>
      </c>
      <c r="AT95" s="185" t="s">
        <v>134</v>
      </c>
      <c r="AU95" s="185" t="s">
        <v>82</v>
      </c>
      <c r="AY95" s="18" t="s">
        <v>132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79</v>
      </c>
      <c r="BK95" s="186">
        <f>ROUND(I95*H95,2)</f>
        <v>0</v>
      </c>
      <c r="BL95" s="18" t="s">
        <v>139</v>
      </c>
      <c r="BM95" s="185" t="s">
        <v>705</v>
      </c>
    </row>
    <row r="96" spans="1:65" s="2" customFormat="1" ht="19.5">
      <c r="A96" s="35"/>
      <c r="B96" s="36"/>
      <c r="C96" s="37"/>
      <c r="D96" s="187" t="s">
        <v>141</v>
      </c>
      <c r="E96" s="37"/>
      <c r="F96" s="188" t="s">
        <v>706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141</v>
      </c>
      <c r="AU96" s="18" t="s">
        <v>82</v>
      </c>
    </row>
    <row r="97" spans="1:65" s="2" customFormat="1" ht="11.25">
      <c r="A97" s="35"/>
      <c r="B97" s="36"/>
      <c r="C97" s="37"/>
      <c r="D97" s="192" t="s">
        <v>143</v>
      </c>
      <c r="E97" s="37"/>
      <c r="F97" s="193" t="s">
        <v>707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143</v>
      </c>
      <c r="AU97" s="18" t="s">
        <v>82</v>
      </c>
    </row>
    <row r="98" spans="1:65" s="13" customFormat="1" ht="11.25">
      <c r="B98" s="194"/>
      <c r="C98" s="195"/>
      <c r="D98" s="187" t="s">
        <v>145</v>
      </c>
      <c r="E98" s="196" t="s">
        <v>19</v>
      </c>
      <c r="F98" s="197" t="s">
        <v>697</v>
      </c>
      <c r="G98" s="195"/>
      <c r="H98" s="198">
        <v>330</v>
      </c>
      <c r="I98" s="199"/>
      <c r="J98" s="195"/>
      <c r="K98" s="195"/>
      <c r="L98" s="200"/>
      <c r="M98" s="201"/>
      <c r="N98" s="202"/>
      <c r="O98" s="202"/>
      <c r="P98" s="202"/>
      <c r="Q98" s="202"/>
      <c r="R98" s="202"/>
      <c r="S98" s="202"/>
      <c r="T98" s="203"/>
      <c r="AT98" s="204" t="s">
        <v>145</v>
      </c>
      <c r="AU98" s="204" t="s">
        <v>82</v>
      </c>
      <c r="AV98" s="13" t="s">
        <v>82</v>
      </c>
      <c r="AW98" s="13" t="s">
        <v>33</v>
      </c>
      <c r="AX98" s="13" t="s">
        <v>79</v>
      </c>
      <c r="AY98" s="204" t="s">
        <v>132</v>
      </c>
    </row>
    <row r="99" spans="1:65" s="2" customFormat="1" ht="16.5" customHeight="1">
      <c r="A99" s="35"/>
      <c r="B99" s="36"/>
      <c r="C99" s="216" t="s">
        <v>139</v>
      </c>
      <c r="D99" s="216" t="s">
        <v>304</v>
      </c>
      <c r="E99" s="217" t="s">
        <v>708</v>
      </c>
      <c r="F99" s="218" t="s">
        <v>709</v>
      </c>
      <c r="G99" s="219" t="s">
        <v>481</v>
      </c>
      <c r="H99" s="220">
        <v>110</v>
      </c>
      <c r="I99" s="221"/>
      <c r="J99" s="222">
        <f>ROUND(I99*H99,2)</f>
        <v>0</v>
      </c>
      <c r="K99" s="218" t="s">
        <v>138</v>
      </c>
      <c r="L99" s="223"/>
      <c r="M99" s="224" t="s">
        <v>19</v>
      </c>
      <c r="N99" s="225" t="s">
        <v>42</v>
      </c>
      <c r="O99" s="65"/>
      <c r="P99" s="183">
        <f>O99*H99</f>
        <v>0</v>
      </c>
      <c r="Q99" s="183">
        <v>1.1200000000000001</v>
      </c>
      <c r="R99" s="183">
        <f>Q99*H99</f>
        <v>123.20000000000002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192</v>
      </c>
      <c r="AT99" s="185" t="s">
        <v>304</v>
      </c>
      <c r="AU99" s="185" t="s">
        <v>82</v>
      </c>
      <c r="AY99" s="18" t="s">
        <v>132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139</v>
      </c>
      <c r="BM99" s="185" t="s">
        <v>710</v>
      </c>
    </row>
    <row r="100" spans="1:65" s="2" customFormat="1" ht="11.25">
      <c r="A100" s="35"/>
      <c r="B100" s="36"/>
      <c r="C100" s="37"/>
      <c r="D100" s="187" t="s">
        <v>141</v>
      </c>
      <c r="E100" s="37"/>
      <c r="F100" s="188" t="s">
        <v>709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141</v>
      </c>
      <c r="AU100" s="18" t="s">
        <v>82</v>
      </c>
    </row>
    <row r="101" spans="1:65" s="2" customFormat="1" ht="19.5">
      <c r="A101" s="35"/>
      <c r="B101" s="36"/>
      <c r="C101" s="37"/>
      <c r="D101" s="187" t="s">
        <v>152</v>
      </c>
      <c r="E101" s="37"/>
      <c r="F101" s="205" t="s">
        <v>711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152</v>
      </c>
      <c r="AU101" s="18" t="s">
        <v>82</v>
      </c>
    </row>
    <row r="102" spans="1:65" s="12" customFormat="1" ht="22.9" customHeight="1">
      <c r="B102" s="158"/>
      <c r="C102" s="159"/>
      <c r="D102" s="160" t="s">
        <v>70</v>
      </c>
      <c r="E102" s="172" t="s">
        <v>561</v>
      </c>
      <c r="F102" s="172" t="s">
        <v>562</v>
      </c>
      <c r="G102" s="159"/>
      <c r="H102" s="159"/>
      <c r="I102" s="162"/>
      <c r="J102" s="173">
        <f>BK102</f>
        <v>0</v>
      </c>
      <c r="K102" s="159"/>
      <c r="L102" s="164"/>
      <c r="M102" s="165"/>
      <c r="N102" s="166"/>
      <c r="O102" s="166"/>
      <c r="P102" s="167">
        <f>SUM(P103:P108)</f>
        <v>0</v>
      </c>
      <c r="Q102" s="166"/>
      <c r="R102" s="167">
        <f>SUM(R103:R108)</f>
        <v>0</v>
      </c>
      <c r="S102" s="166"/>
      <c r="T102" s="168">
        <f>SUM(T103:T108)</f>
        <v>0</v>
      </c>
      <c r="AR102" s="169" t="s">
        <v>79</v>
      </c>
      <c r="AT102" s="170" t="s">
        <v>70</v>
      </c>
      <c r="AU102" s="170" t="s">
        <v>79</v>
      </c>
      <c r="AY102" s="169" t="s">
        <v>132</v>
      </c>
      <c r="BK102" s="171">
        <f>SUM(BK103:BK108)</f>
        <v>0</v>
      </c>
    </row>
    <row r="103" spans="1:65" s="2" customFormat="1" ht="16.5" customHeight="1">
      <c r="A103" s="35"/>
      <c r="B103" s="36"/>
      <c r="C103" s="174" t="s">
        <v>169</v>
      </c>
      <c r="D103" s="174" t="s">
        <v>134</v>
      </c>
      <c r="E103" s="175" t="s">
        <v>712</v>
      </c>
      <c r="F103" s="176" t="s">
        <v>713</v>
      </c>
      <c r="G103" s="177" t="s">
        <v>245</v>
      </c>
      <c r="H103" s="178">
        <v>196.29499999999999</v>
      </c>
      <c r="I103" s="179"/>
      <c r="J103" s="180">
        <f>ROUND(I103*H103,2)</f>
        <v>0</v>
      </c>
      <c r="K103" s="176" t="s">
        <v>138</v>
      </c>
      <c r="L103" s="40"/>
      <c r="M103" s="181" t="s">
        <v>19</v>
      </c>
      <c r="N103" s="182" t="s">
        <v>42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139</v>
      </c>
      <c r="AT103" s="185" t="s">
        <v>134</v>
      </c>
      <c r="AU103" s="185" t="s">
        <v>82</v>
      </c>
      <c r="AY103" s="18" t="s">
        <v>132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79</v>
      </c>
      <c r="BK103" s="186">
        <f>ROUND(I103*H103,2)</f>
        <v>0</v>
      </c>
      <c r="BL103" s="18" t="s">
        <v>139</v>
      </c>
      <c r="BM103" s="185" t="s">
        <v>714</v>
      </c>
    </row>
    <row r="104" spans="1:65" s="2" customFormat="1" ht="19.5">
      <c r="A104" s="35"/>
      <c r="B104" s="36"/>
      <c r="C104" s="37"/>
      <c r="D104" s="187" t="s">
        <v>141</v>
      </c>
      <c r="E104" s="37"/>
      <c r="F104" s="188" t="s">
        <v>715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141</v>
      </c>
      <c r="AU104" s="18" t="s">
        <v>82</v>
      </c>
    </row>
    <row r="105" spans="1:65" s="2" customFormat="1" ht="11.25">
      <c r="A105" s="35"/>
      <c r="B105" s="36"/>
      <c r="C105" s="37"/>
      <c r="D105" s="192" t="s">
        <v>143</v>
      </c>
      <c r="E105" s="37"/>
      <c r="F105" s="193" t="s">
        <v>716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143</v>
      </c>
      <c r="AU105" s="18" t="s">
        <v>82</v>
      </c>
    </row>
    <row r="106" spans="1:65" s="2" customFormat="1" ht="21.75" customHeight="1">
      <c r="A106" s="35"/>
      <c r="B106" s="36"/>
      <c r="C106" s="174" t="s">
        <v>177</v>
      </c>
      <c r="D106" s="174" t="s">
        <v>134</v>
      </c>
      <c r="E106" s="175" t="s">
        <v>717</v>
      </c>
      <c r="F106" s="176" t="s">
        <v>718</v>
      </c>
      <c r="G106" s="177" t="s">
        <v>245</v>
      </c>
      <c r="H106" s="178">
        <v>196.29499999999999</v>
      </c>
      <c r="I106" s="179"/>
      <c r="J106" s="180">
        <f>ROUND(I106*H106,2)</f>
        <v>0</v>
      </c>
      <c r="K106" s="176" t="s">
        <v>138</v>
      </c>
      <c r="L106" s="40"/>
      <c r="M106" s="181" t="s">
        <v>19</v>
      </c>
      <c r="N106" s="182" t="s">
        <v>42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139</v>
      </c>
      <c r="AT106" s="185" t="s">
        <v>134</v>
      </c>
      <c r="AU106" s="185" t="s">
        <v>82</v>
      </c>
      <c r="AY106" s="18" t="s">
        <v>132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139</v>
      </c>
      <c r="BM106" s="185" t="s">
        <v>719</v>
      </c>
    </row>
    <row r="107" spans="1:65" s="2" customFormat="1" ht="19.5">
      <c r="A107" s="35"/>
      <c r="B107" s="36"/>
      <c r="C107" s="37"/>
      <c r="D107" s="187" t="s">
        <v>141</v>
      </c>
      <c r="E107" s="37"/>
      <c r="F107" s="188" t="s">
        <v>720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141</v>
      </c>
      <c r="AU107" s="18" t="s">
        <v>82</v>
      </c>
    </row>
    <row r="108" spans="1:65" s="2" customFormat="1" ht="11.25">
      <c r="A108" s="35"/>
      <c r="B108" s="36"/>
      <c r="C108" s="37"/>
      <c r="D108" s="192" t="s">
        <v>143</v>
      </c>
      <c r="E108" s="37"/>
      <c r="F108" s="193" t="s">
        <v>721</v>
      </c>
      <c r="G108" s="37"/>
      <c r="H108" s="37"/>
      <c r="I108" s="189"/>
      <c r="J108" s="37"/>
      <c r="K108" s="37"/>
      <c r="L108" s="40"/>
      <c r="M108" s="226"/>
      <c r="N108" s="227"/>
      <c r="O108" s="228"/>
      <c r="P108" s="228"/>
      <c r="Q108" s="228"/>
      <c r="R108" s="228"/>
      <c r="S108" s="228"/>
      <c r="T108" s="229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143</v>
      </c>
      <c r="AU108" s="18" t="s">
        <v>82</v>
      </c>
    </row>
    <row r="109" spans="1:65" s="2" customFormat="1" ht="6.95" customHeight="1">
      <c r="A109" s="35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0"/>
      <c r="M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</sheetData>
  <sheetProtection algorithmName="SHA-512" hashValue="WfnTr1WwPqaR6cw/rwumnxYAV5clH86z/MlE0rLqRoKqfWJFRVLMzShJGIQEAkJ9VfD/qs+ZN4nvreZb2kP4kQ==" saltValue="bQRVkyDLtSDmJA+qc92fWk1Smq+SGTlbfQYx4Y/aQhnzlxdmrTRGZpnB14BOtg3lRpe6Hqv2KXBXtA5tmtLwFw==" spinCount="100000" sheet="1" objects="1" scenarios="1" formatColumns="0" formatRows="0" autoFilter="0"/>
  <autoFilter ref="C82:K108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3" r:id="rId2"/>
    <hyperlink ref="F97" r:id="rId3"/>
    <hyperlink ref="F105" r:id="rId4"/>
    <hyperlink ref="F108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97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7" t="str">
        <f>'Rekapitulace stavby'!K6</f>
        <v>Společná zařízení v k.ú. Dolní Čermná - Polní cesta C27 KM 0,789-1,754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722</v>
      </c>
      <c r="F9" s="360"/>
      <c r="G9" s="360"/>
      <c r="H9" s="36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23. 4. 2024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3" t="s">
        <v>19</v>
      </c>
      <c r="F27" s="363"/>
      <c r="G27" s="363"/>
      <c r="H27" s="36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ROUND((SUM(BE82:BE115)),  2)</f>
        <v>0</v>
      </c>
      <c r="G33" s="35"/>
      <c r="H33" s="35"/>
      <c r="I33" s="119">
        <v>0.21</v>
      </c>
      <c r="J33" s="118">
        <f>ROUND(((SUM(BE82:BE115))*I33),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ROUND((SUM(BF82:BF115)),  2)</f>
        <v>0</v>
      </c>
      <c r="G34" s="35"/>
      <c r="H34" s="35"/>
      <c r="I34" s="119">
        <v>0.12</v>
      </c>
      <c r="J34" s="118">
        <f>ROUND(((SUM(BF82:BF115))*I34),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ROUND((SUM(BG82:BG115)),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ROUND((SUM(BH82:BH115)),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ROUND((SUM(BI82:BI115)),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101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Společná zařízení v k.ú. Dolní Čermná - Polní cesta C27 KM 0,789-1,754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7" t="str">
        <f>E9</f>
        <v>VON - Vedlejší a ostatní náklady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23. 4. 2024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ČR-SPÚ, Pobočka Ústí nad Orlicí</v>
      </c>
      <c r="G54" s="37"/>
      <c r="H54" s="37"/>
      <c r="I54" s="30" t="s">
        <v>31</v>
      </c>
      <c r="J54" s="33" t="str">
        <f>E21</f>
        <v>Agroprojekce Litomyšl,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102</v>
      </c>
      <c r="D57" s="132"/>
      <c r="E57" s="132"/>
      <c r="F57" s="132"/>
      <c r="G57" s="132"/>
      <c r="H57" s="132"/>
      <c r="I57" s="132"/>
      <c r="J57" s="133" t="s">
        <v>103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104</v>
      </c>
    </row>
    <row r="60" spans="1:47" s="9" customFormat="1" ht="24.95" customHeight="1">
      <c r="B60" s="135"/>
      <c r="C60" s="136"/>
      <c r="D60" s="137" t="s">
        <v>723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724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725</v>
      </c>
      <c r="E62" s="144"/>
      <c r="F62" s="144"/>
      <c r="G62" s="144"/>
      <c r="H62" s="144"/>
      <c r="I62" s="144"/>
      <c r="J62" s="145">
        <f>J94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117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4" t="str">
        <f>E7</f>
        <v>Společná zařízení v k.ú. Dolní Čermná - Polní cesta C27 KM 0,789-1,754</v>
      </c>
      <c r="F72" s="365"/>
      <c r="G72" s="365"/>
      <c r="H72" s="365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99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17" t="str">
        <f>E9</f>
        <v>VON - Vedlejší a ostatní náklady</v>
      </c>
      <c r="F74" s="366"/>
      <c r="G74" s="366"/>
      <c r="H74" s="366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23. 4. 2024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30" t="s">
        <v>25</v>
      </c>
      <c r="D78" s="37"/>
      <c r="E78" s="37"/>
      <c r="F78" s="28" t="str">
        <f>E15</f>
        <v>ČR-SPÚ, Pobočka Ústí nad Orlicí</v>
      </c>
      <c r="G78" s="37"/>
      <c r="H78" s="37"/>
      <c r="I78" s="30" t="s">
        <v>31</v>
      </c>
      <c r="J78" s="33" t="str">
        <f>E21</f>
        <v>Agroprojekce Litomyšl, s.r.o.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118</v>
      </c>
      <c r="D81" s="150" t="s">
        <v>56</v>
      </c>
      <c r="E81" s="150" t="s">
        <v>52</v>
      </c>
      <c r="F81" s="150" t="s">
        <v>53</v>
      </c>
      <c r="G81" s="150" t="s">
        <v>119</v>
      </c>
      <c r="H81" s="150" t="s">
        <v>120</v>
      </c>
      <c r="I81" s="150" t="s">
        <v>121</v>
      </c>
      <c r="J81" s="150" t="s">
        <v>103</v>
      </c>
      <c r="K81" s="151" t="s">
        <v>122</v>
      </c>
      <c r="L81" s="152"/>
      <c r="M81" s="69" t="s">
        <v>19</v>
      </c>
      <c r="N81" s="70" t="s">
        <v>41</v>
      </c>
      <c r="O81" s="70" t="s">
        <v>123</v>
      </c>
      <c r="P81" s="70" t="s">
        <v>124</v>
      </c>
      <c r="Q81" s="70" t="s">
        <v>125</v>
      </c>
      <c r="R81" s="70" t="s">
        <v>126</v>
      </c>
      <c r="S81" s="70" t="s">
        <v>127</v>
      </c>
      <c r="T81" s="71" t="s">
        <v>128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129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</f>
        <v>0</v>
      </c>
      <c r="Q82" s="73"/>
      <c r="R82" s="155">
        <f>R83</f>
        <v>0</v>
      </c>
      <c r="S82" s="73"/>
      <c r="T82" s="156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104</v>
      </c>
      <c r="BK82" s="157">
        <f>BK83</f>
        <v>0</v>
      </c>
    </row>
    <row r="83" spans="1:65" s="12" customFormat="1" ht="25.9" customHeight="1">
      <c r="B83" s="158"/>
      <c r="C83" s="159"/>
      <c r="D83" s="160" t="s">
        <v>70</v>
      </c>
      <c r="E83" s="161" t="s">
        <v>726</v>
      </c>
      <c r="F83" s="161" t="s">
        <v>727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P84+P94</f>
        <v>0</v>
      </c>
      <c r="Q83" s="166"/>
      <c r="R83" s="167">
        <f>R84+R94</f>
        <v>0</v>
      </c>
      <c r="S83" s="166"/>
      <c r="T83" s="168">
        <f>T84+T94</f>
        <v>0</v>
      </c>
      <c r="AR83" s="169" t="s">
        <v>169</v>
      </c>
      <c r="AT83" s="170" t="s">
        <v>70</v>
      </c>
      <c r="AU83" s="170" t="s">
        <v>71</v>
      </c>
      <c r="AY83" s="169" t="s">
        <v>132</v>
      </c>
      <c r="BK83" s="171">
        <f>BK84+BK94</f>
        <v>0</v>
      </c>
    </row>
    <row r="84" spans="1:65" s="12" customFormat="1" ht="22.9" customHeight="1">
      <c r="B84" s="158"/>
      <c r="C84" s="159"/>
      <c r="D84" s="160" t="s">
        <v>70</v>
      </c>
      <c r="E84" s="172" t="s">
        <v>728</v>
      </c>
      <c r="F84" s="172" t="s">
        <v>729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SUM(P85:P93)</f>
        <v>0</v>
      </c>
      <c r="Q84" s="166"/>
      <c r="R84" s="167">
        <f>SUM(R85:R93)</f>
        <v>0</v>
      </c>
      <c r="S84" s="166"/>
      <c r="T84" s="168">
        <f>SUM(T85:T93)</f>
        <v>0</v>
      </c>
      <c r="AR84" s="169" t="s">
        <v>169</v>
      </c>
      <c r="AT84" s="170" t="s">
        <v>70</v>
      </c>
      <c r="AU84" s="170" t="s">
        <v>79</v>
      </c>
      <c r="AY84" s="169" t="s">
        <v>132</v>
      </c>
      <c r="BK84" s="171">
        <f>SUM(BK85:BK93)</f>
        <v>0</v>
      </c>
    </row>
    <row r="85" spans="1:65" s="2" customFormat="1" ht="16.5" customHeight="1">
      <c r="A85" s="35"/>
      <c r="B85" s="36"/>
      <c r="C85" s="174" t="s">
        <v>79</v>
      </c>
      <c r="D85" s="174" t="s">
        <v>134</v>
      </c>
      <c r="E85" s="175" t="s">
        <v>730</v>
      </c>
      <c r="F85" s="176" t="s">
        <v>731</v>
      </c>
      <c r="G85" s="177" t="s">
        <v>732</v>
      </c>
      <c r="H85" s="178">
        <v>1</v>
      </c>
      <c r="I85" s="179"/>
      <c r="J85" s="180">
        <f>ROUND(I85*H85,2)</f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733</v>
      </c>
      <c r="AT85" s="185" t="s">
        <v>134</v>
      </c>
      <c r="AU85" s="185" t="s">
        <v>82</v>
      </c>
      <c r="AY85" s="18" t="s">
        <v>132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79</v>
      </c>
      <c r="BK85" s="186">
        <f>ROUND(I85*H85,2)</f>
        <v>0</v>
      </c>
      <c r="BL85" s="18" t="s">
        <v>733</v>
      </c>
      <c r="BM85" s="185" t="s">
        <v>734</v>
      </c>
    </row>
    <row r="86" spans="1:65" s="2" customFormat="1" ht="11.25">
      <c r="A86" s="35"/>
      <c r="B86" s="36"/>
      <c r="C86" s="37"/>
      <c r="D86" s="187" t="s">
        <v>141</v>
      </c>
      <c r="E86" s="37"/>
      <c r="F86" s="188" t="s">
        <v>735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141</v>
      </c>
      <c r="AU86" s="18" t="s">
        <v>82</v>
      </c>
    </row>
    <row r="87" spans="1:65" s="2" customFormat="1" ht="68.25">
      <c r="A87" s="35"/>
      <c r="B87" s="36"/>
      <c r="C87" s="37"/>
      <c r="D87" s="187" t="s">
        <v>152</v>
      </c>
      <c r="E87" s="37"/>
      <c r="F87" s="205" t="s">
        <v>736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152</v>
      </c>
      <c r="AU87" s="18" t="s">
        <v>82</v>
      </c>
    </row>
    <row r="88" spans="1:65" s="2" customFormat="1" ht="16.5" customHeight="1">
      <c r="A88" s="35"/>
      <c r="B88" s="36"/>
      <c r="C88" s="174" t="s">
        <v>82</v>
      </c>
      <c r="D88" s="174" t="s">
        <v>134</v>
      </c>
      <c r="E88" s="175" t="s">
        <v>737</v>
      </c>
      <c r="F88" s="176" t="s">
        <v>738</v>
      </c>
      <c r="G88" s="177" t="s">
        <v>732</v>
      </c>
      <c r="H88" s="178">
        <v>1</v>
      </c>
      <c r="I88" s="179"/>
      <c r="J88" s="180">
        <f>ROUND(I88*H88,2)</f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733</v>
      </c>
      <c r="AT88" s="185" t="s">
        <v>134</v>
      </c>
      <c r="AU88" s="185" t="s">
        <v>82</v>
      </c>
      <c r="AY88" s="18" t="s">
        <v>132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79</v>
      </c>
      <c r="BK88" s="186">
        <f>ROUND(I88*H88,2)</f>
        <v>0</v>
      </c>
      <c r="BL88" s="18" t="s">
        <v>733</v>
      </c>
      <c r="BM88" s="185" t="s">
        <v>739</v>
      </c>
    </row>
    <row r="89" spans="1:65" s="2" customFormat="1" ht="11.25">
      <c r="A89" s="35"/>
      <c r="B89" s="36"/>
      <c r="C89" s="37"/>
      <c r="D89" s="187" t="s">
        <v>141</v>
      </c>
      <c r="E89" s="37"/>
      <c r="F89" s="188" t="s">
        <v>738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141</v>
      </c>
      <c r="AU89" s="18" t="s">
        <v>82</v>
      </c>
    </row>
    <row r="90" spans="1:65" s="2" customFormat="1" ht="19.5">
      <c r="A90" s="35"/>
      <c r="B90" s="36"/>
      <c r="C90" s="37"/>
      <c r="D90" s="187" t="s">
        <v>152</v>
      </c>
      <c r="E90" s="37"/>
      <c r="F90" s="205" t="s">
        <v>740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152</v>
      </c>
      <c r="AU90" s="18" t="s">
        <v>82</v>
      </c>
    </row>
    <row r="91" spans="1:65" s="2" customFormat="1" ht="16.5" customHeight="1">
      <c r="A91" s="35"/>
      <c r="B91" s="36"/>
      <c r="C91" s="174" t="s">
        <v>154</v>
      </c>
      <c r="D91" s="174" t="s">
        <v>134</v>
      </c>
      <c r="E91" s="175" t="s">
        <v>741</v>
      </c>
      <c r="F91" s="176" t="s">
        <v>742</v>
      </c>
      <c r="G91" s="177" t="s">
        <v>732</v>
      </c>
      <c r="H91" s="178">
        <v>1</v>
      </c>
      <c r="I91" s="179"/>
      <c r="J91" s="180">
        <f>ROUND(I91*H91,2)</f>
        <v>0</v>
      </c>
      <c r="K91" s="176" t="s">
        <v>19</v>
      </c>
      <c r="L91" s="40"/>
      <c r="M91" s="181" t="s">
        <v>19</v>
      </c>
      <c r="N91" s="182" t="s">
        <v>42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733</v>
      </c>
      <c r="AT91" s="185" t="s">
        <v>134</v>
      </c>
      <c r="AU91" s="185" t="s">
        <v>82</v>
      </c>
      <c r="AY91" s="18" t="s">
        <v>132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79</v>
      </c>
      <c r="BK91" s="186">
        <f>ROUND(I91*H91,2)</f>
        <v>0</v>
      </c>
      <c r="BL91" s="18" t="s">
        <v>733</v>
      </c>
      <c r="BM91" s="185" t="s">
        <v>743</v>
      </c>
    </row>
    <row r="92" spans="1:65" s="2" customFormat="1" ht="11.25">
      <c r="A92" s="35"/>
      <c r="B92" s="36"/>
      <c r="C92" s="37"/>
      <c r="D92" s="187" t="s">
        <v>141</v>
      </c>
      <c r="E92" s="37"/>
      <c r="F92" s="188" t="s">
        <v>742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141</v>
      </c>
      <c r="AU92" s="18" t="s">
        <v>82</v>
      </c>
    </row>
    <row r="93" spans="1:65" s="2" customFormat="1" ht="29.25">
      <c r="A93" s="35"/>
      <c r="B93" s="36"/>
      <c r="C93" s="37"/>
      <c r="D93" s="187" t="s">
        <v>152</v>
      </c>
      <c r="E93" s="37"/>
      <c r="F93" s="205" t="s">
        <v>744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152</v>
      </c>
      <c r="AU93" s="18" t="s">
        <v>82</v>
      </c>
    </row>
    <row r="94" spans="1:65" s="12" customFormat="1" ht="22.9" customHeight="1">
      <c r="B94" s="158"/>
      <c r="C94" s="159"/>
      <c r="D94" s="160" t="s">
        <v>70</v>
      </c>
      <c r="E94" s="172" t="s">
        <v>745</v>
      </c>
      <c r="F94" s="172" t="s">
        <v>746</v>
      </c>
      <c r="G94" s="159"/>
      <c r="H94" s="159"/>
      <c r="I94" s="162"/>
      <c r="J94" s="173">
        <f>BK94</f>
        <v>0</v>
      </c>
      <c r="K94" s="159"/>
      <c r="L94" s="164"/>
      <c r="M94" s="165"/>
      <c r="N94" s="166"/>
      <c r="O94" s="166"/>
      <c r="P94" s="167">
        <f>SUM(P95:P115)</f>
        <v>0</v>
      </c>
      <c r="Q94" s="166"/>
      <c r="R94" s="167">
        <f>SUM(R95:R115)</f>
        <v>0</v>
      </c>
      <c r="S94" s="166"/>
      <c r="T94" s="168">
        <f>SUM(T95:T115)</f>
        <v>0</v>
      </c>
      <c r="AR94" s="169" t="s">
        <v>139</v>
      </c>
      <c r="AT94" s="170" t="s">
        <v>70</v>
      </c>
      <c r="AU94" s="170" t="s">
        <v>79</v>
      </c>
      <c r="AY94" s="169" t="s">
        <v>132</v>
      </c>
      <c r="BK94" s="171">
        <f>SUM(BK95:BK115)</f>
        <v>0</v>
      </c>
    </row>
    <row r="95" spans="1:65" s="2" customFormat="1" ht="24.2" customHeight="1">
      <c r="A95" s="35"/>
      <c r="B95" s="36"/>
      <c r="C95" s="174" t="s">
        <v>139</v>
      </c>
      <c r="D95" s="174" t="s">
        <v>134</v>
      </c>
      <c r="E95" s="175" t="s">
        <v>747</v>
      </c>
      <c r="F95" s="176" t="s">
        <v>748</v>
      </c>
      <c r="G95" s="177" t="s">
        <v>732</v>
      </c>
      <c r="H95" s="178">
        <v>1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733</v>
      </c>
      <c r="AT95" s="185" t="s">
        <v>134</v>
      </c>
      <c r="AU95" s="185" t="s">
        <v>82</v>
      </c>
      <c r="AY95" s="18" t="s">
        <v>132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79</v>
      </c>
      <c r="BK95" s="186">
        <f>ROUND(I95*H95,2)</f>
        <v>0</v>
      </c>
      <c r="BL95" s="18" t="s">
        <v>733</v>
      </c>
      <c r="BM95" s="185" t="s">
        <v>749</v>
      </c>
    </row>
    <row r="96" spans="1:65" s="2" customFormat="1" ht="19.5">
      <c r="A96" s="35"/>
      <c r="B96" s="36"/>
      <c r="C96" s="37"/>
      <c r="D96" s="187" t="s">
        <v>141</v>
      </c>
      <c r="E96" s="37"/>
      <c r="F96" s="188" t="s">
        <v>748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141</v>
      </c>
      <c r="AU96" s="18" t="s">
        <v>82</v>
      </c>
    </row>
    <row r="97" spans="1:65" s="2" customFormat="1" ht="39">
      <c r="A97" s="35"/>
      <c r="B97" s="36"/>
      <c r="C97" s="37"/>
      <c r="D97" s="187" t="s">
        <v>152</v>
      </c>
      <c r="E97" s="37"/>
      <c r="F97" s="205" t="s">
        <v>750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152</v>
      </c>
      <c r="AU97" s="18" t="s">
        <v>82</v>
      </c>
    </row>
    <row r="98" spans="1:65" s="2" customFormat="1" ht="16.5" customHeight="1">
      <c r="A98" s="35"/>
      <c r="B98" s="36"/>
      <c r="C98" s="174" t="s">
        <v>169</v>
      </c>
      <c r="D98" s="174" t="s">
        <v>134</v>
      </c>
      <c r="E98" s="175" t="s">
        <v>751</v>
      </c>
      <c r="F98" s="176" t="s">
        <v>752</v>
      </c>
      <c r="G98" s="177" t="s">
        <v>732</v>
      </c>
      <c r="H98" s="178">
        <v>1</v>
      </c>
      <c r="I98" s="179"/>
      <c r="J98" s="180">
        <f>ROUND(I98*H98,2)</f>
        <v>0</v>
      </c>
      <c r="K98" s="176" t="s">
        <v>19</v>
      </c>
      <c r="L98" s="40"/>
      <c r="M98" s="181" t="s">
        <v>19</v>
      </c>
      <c r="N98" s="182" t="s">
        <v>42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733</v>
      </c>
      <c r="AT98" s="185" t="s">
        <v>134</v>
      </c>
      <c r="AU98" s="185" t="s">
        <v>82</v>
      </c>
      <c r="AY98" s="18" t="s">
        <v>132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79</v>
      </c>
      <c r="BK98" s="186">
        <f>ROUND(I98*H98,2)</f>
        <v>0</v>
      </c>
      <c r="BL98" s="18" t="s">
        <v>733</v>
      </c>
      <c r="BM98" s="185" t="s">
        <v>753</v>
      </c>
    </row>
    <row r="99" spans="1:65" s="2" customFormat="1" ht="11.25">
      <c r="A99" s="35"/>
      <c r="B99" s="36"/>
      <c r="C99" s="37"/>
      <c r="D99" s="187" t="s">
        <v>141</v>
      </c>
      <c r="E99" s="37"/>
      <c r="F99" s="188" t="s">
        <v>752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141</v>
      </c>
      <c r="AU99" s="18" t="s">
        <v>82</v>
      </c>
    </row>
    <row r="100" spans="1:65" s="2" customFormat="1" ht="19.5">
      <c r="A100" s="35"/>
      <c r="B100" s="36"/>
      <c r="C100" s="37"/>
      <c r="D100" s="187" t="s">
        <v>152</v>
      </c>
      <c r="E100" s="37"/>
      <c r="F100" s="205" t="s">
        <v>754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152</v>
      </c>
      <c r="AU100" s="18" t="s">
        <v>82</v>
      </c>
    </row>
    <row r="101" spans="1:65" s="2" customFormat="1" ht="16.5" customHeight="1">
      <c r="A101" s="35"/>
      <c r="B101" s="36"/>
      <c r="C101" s="174" t="s">
        <v>177</v>
      </c>
      <c r="D101" s="174" t="s">
        <v>134</v>
      </c>
      <c r="E101" s="175" t="s">
        <v>755</v>
      </c>
      <c r="F101" s="176" t="s">
        <v>756</v>
      </c>
      <c r="G101" s="177" t="s">
        <v>732</v>
      </c>
      <c r="H101" s="178">
        <v>1</v>
      </c>
      <c r="I101" s="179"/>
      <c r="J101" s="180">
        <f>ROUND(I101*H101,2)</f>
        <v>0</v>
      </c>
      <c r="K101" s="176" t="s">
        <v>19</v>
      </c>
      <c r="L101" s="40"/>
      <c r="M101" s="181" t="s">
        <v>19</v>
      </c>
      <c r="N101" s="182" t="s">
        <v>42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733</v>
      </c>
      <c r="AT101" s="185" t="s">
        <v>134</v>
      </c>
      <c r="AU101" s="185" t="s">
        <v>82</v>
      </c>
      <c r="AY101" s="18" t="s">
        <v>132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79</v>
      </c>
      <c r="BK101" s="186">
        <f>ROUND(I101*H101,2)</f>
        <v>0</v>
      </c>
      <c r="BL101" s="18" t="s">
        <v>733</v>
      </c>
      <c r="BM101" s="185" t="s">
        <v>757</v>
      </c>
    </row>
    <row r="102" spans="1:65" s="2" customFormat="1" ht="11.25">
      <c r="A102" s="35"/>
      <c r="B102" s="36"/>
      <c r="C102" s="37"/>
      <c r="D102" s="187" t="s">
        <v>141</v>
      </c>
      <c r="E102" s="37"/>
      <c r="F102" s="188" t="s">
        <v>756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141</v>
      </c>
      <c r="AU102" s="18" t="s">
        <v>82</v>
      </c>
    </row>
    <row r="103" spans="1:65" s="2" customFormat="1" ht="39">
      <c r="A103" s="35"/>
      <c r="B103" s="36"/>
      <c r="C103" s="37"/>
      <c r="D103" s="187" t="s">
        <v>152</v>
      </c>
      <c r="E103" s="37"/>
      <c r="F103" s="205" t="s">
        <v>758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152</v>
      </c>
      <c r="AU103" s="18" t="s">
        <v>82</v>
      </c>
    </row>
    <row r="104" spans="1:65" s="2" customFormat="1" ht="16.5" customHeight="1">
      <c r="A104" s="35"/>
      <c r="B104" s="36"/>
      <c r="C104" s="174" t="s">
        <v>184</v>
      </c>
      <c r="D104" s="174" t="s">
        <v>134</v>
      </c>
      <c r="E104" s="175" t="s">
        <v>759</v>
      </c>
      <c r="F104" s="176" t="s">
        <v>760</v>
      </c>
      <c r="G104" s="177" t="s">
        <v>761</v>
      </c>
      <c r="H104" s="178">
        <v>1</v>
      </c>
      <c r="I104" s="179"/>
      <c r="J104" s="180">
        <f>ROUND(I104*H104,2)</f>
        <v>0</v>
      </c>
      <c r="K104" s="176" t="s">
        <v>19</v>
      </c>
      <c r="L104" s="40"/>
      <c r="M104" s="181" t="s">
        <v>19</v>
      </c>
      <c r="N104" s="182" t="s">
        <v>42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733</v>
      </c>
      <c r="AT104" s="185" t="s">
        <v>134</v>
      </c>
      <c r="AU104" s="185" t="s">
        <v>82</v>
      </c>
      <c r="AY104" s="18" t="s">
        <v>132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79</v>
      </c>
      <c r="BK104" s="186">
        <f>ROUND(I104*H104,2)</f>
        <v>0</v>
      </c>
      <c r="BL104" s="18" t="s">
        <v>733</v>
      </c>
      <c r="BM104" s="185" t="s">
        <v>762</v>
      </c>
    </row>
    <row r="105" spans="1:65" s="2" customFormat="1" ht="11.25">
      <c r="A105" s="35"/>
      <c r="B105" s="36"/>
      <c r="C105" s="37"/>
      <c r="D105" s="187" t="s">
        <v>141</v>
      </c>
      <c r="E105" s="37"/>
      <c r="F105" s="188" t="s">
        <v>760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141</v>
      </c>
      <c r="AU105" s="18" t="s">
        <v>82</v>
      </c>
    </row>
    <row r="106" spans="1:65" s="2" customFormat="1" ht="19.5">
      <c r="A106" s="35"/>
      <c r="B106" s="36"/>
      <c r="C106" s="37"/>
      <c r="D106" s="187" t="s">
        <v>152</v>
      </c>
      <c r="E106" s="37"/>
      <c r="F106" s="205" t="s">
        <v>763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152</v>
      </c>
      <c r="AU106" s="18" t="s">
        <v>82</v>
      </c>
    </row>
    <row r="107" spans="1:65" s="2" customFormat="1" ht="16.5" customHeight="1">
      <c r="A107" s="35"/>
      <c r="B107" s="36"/>
      <c r="C107" s="174" t="s">
        <v>192</v>
      </c>
      <c r="D107" s="174" t="s">
        <v>134</v>
      </c>
      <c r="E107" s="175" t="s">
        <v>764</v>
      </c>
      <c r="F107" s="176" t="s">
        <v>765</v>
      </c>
      <c r="G107" s="177" t="s">
        <v>732</v>
      </c>
      <c r="H107" s="178">
        <v>1</v>
      </c>
      <c r="I107" s="179"/>
      <c r="J107" s="180">
        <f>ROUND(I107*H107,2)</f>
        <v>0</v>
      </c>
      <c r="K107" s="176" t="s">
        <v>19</v>
      </c>
      <c r="L107" s="40"/>
      <c r="M107" s="181" t="s">
        <v>19</v>
      </c>
      <c r="N107" s="182" t="s">
        <v>42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733</v>
      </c>
      <c r="AT107" s="185" t="s">
        <v>134</v>
      </c>
      <c r="AU107" s="185" t="s">
        <v>82</v>
      </c>
      <c r="AY107" s="18" t="s">
        <v>132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733</v>
      </c>
      <c r="BM107" s="185" t="s">
        <v>766</v>
      </c>
    </row>
    <row r="108" spans="1:65" s="2" customFormat="1" ht="11.25">
      <c r="A108" s="35"/>
      <c r="B108" s="36"/>
      <c r="C108" s="37"/>
      <c r="D108" s="187" t="s">
        <v>141</v>
      </c>
      <c r="E108" s="37"/>
      <c r="F108" s="188" t="s">
        <v>765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141</v>
      </c>
      <c r="AU108" s="18" t="s">
        <v>82</v>
      </c>
    </row>
    <row r="109" spans="1:65" s="2" customFormat="1" ht="87.75">
      <c r="A109" s="35"/>
      <c r="B109" s="36"/>
      <c r="C109" s="37"/>
      <c r="D109" s="187" t="s">
        <v>152</v>
      </c>
      <c r="E109" s="37"/>
      <c r="F109" s="205" t="s">
        <v>767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152</v>
      </c>
      <c r="AU109" s="18" t="s">
        <v>82</v>
      </c>
    </row>
    <row r="110" spans="1:65" s="2" customFormat="1" ht="16.5" customHeight="1">
      <c r="A110" s="35"/>
      <c r="B110" s="36"/>
      <c r="C110" s="174" t="s">
        <v>199</v>
      </c>
      <c r="D110" s="174" t="s">
        <v>134</v>
      </c>
      <c r="E110" s="175" t="s">
        <v>768</v>
      </c>
      <c r="F110" s="176" t="s">
        <v>769</v>
      </c>
      <c r="G110" s="177" t="s">
        <v>732</v>
      </c>
      <c r="H110" s="178">
        <v>1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42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733</v>
      </c>
      <c r="AT110" s="185" t="s">
        <v>134</v>
      </c>
      <c r="AU110" s="185" t="s">
        <v>82</v>
      </c>
      <c r="AY110" s="18" t="s">
        <v>132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733</v>
      </c>
      <c r="BM110" s="185" t="s">
        <v>770</v>
      </c>
    </row>
    <row r="111" spans="1:65" s="2" customFormat="1" ht="11.25">
      <c r="A111" s="35"/>
      <c r="B111" s="36"/>
      <c r="C111" s="37"/>
      <c r="D111" s="187" t="s">
        <v>141</v>
      </c>
      <c r="E111" s="37"/>
      <c r="F111" s="188" t="s">
        <v>769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141</v>
      </c>
      <c r="AU111" s="18" t="s">
        <v>82</v>
      </c>
    </row>
    <row r="112" spans="1:65" s="2" customFormat="1" ht="29.25">
      <c r="A112" s="35"/>
      <c r="B112" s="36"/>
      <c r="C112" s="37"/>
      <c r="D112" s="187" t="s">
        <v>152</v>
      </c>
      <c r="E112" s="37"/>
      <c r="F112" s="205" t="s">
        <v>771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152</v>
      </c>
      <c r="AU112" s="18" t="s">
        <v>82</v>
      </c>
    </row>
    <row r="113" spans="1:65" s="2" customFormat="1" ht="16.5" customHeight="1">
      <c r="A113" s="35"/>
      <c r="B113" s="36"/>
      <c r="C113" s="174" t="s">
        <v>206</v>
      </c>
      <c r="D113" s="174" t="s">
        <v>134</v>
      </c>
      <c r="E113" s="175" t="s">
        <v>772</v>
      </c>
      <c r="F113" s="176" t="s">
        <v>773</v>
      </c>
      <c r="G113" s="177" t="s">
        <v>732</v>
      </c>
      <c r="H113" s="178">
        <v>1</v>
      </c>
      <c r="I113" s="179"/>
      <c r="J113" s="180">
        <f>ROUND(I113*H113,2)</f>
        <v>0</v>
      </c>
      <c r="K113" s="176" t="s">
        <v>19</v>
      </c>
      <c r="L113" s="40"/>
      <c r="M113" s="181" t="s">
        <v>19</v>
      </c>
      <c r="N113" s="182" t="s">
        <v>42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774</v>
      </c>
      <c r="AT113" s="185" t="s">
        <v>134</v>
      </c>
      <c r="AU113" s="185" t="s">
        <v>82</v>
      </c>
      <c r="AY113" s="18" t="s">
        <v>132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79</v>
      </c>
      <c r="BK113" s="186">
        <f>ROUND(I113*H113,2)</f>
        <v>0</v>
      </c>
      <c r="BL113" s="18" t="s">
        <v>774</v>
      </c>
      <c r="BM113" s="185" t="s">
        <v>775</v>
      </c>
    </row>
    <row r="114" spans="1:65" s="2" customFormat="1" ht="11.25">
      <c r="A114" s="35"/>
      <c r="B114" s="36"/>
      <c r="C114" s="37"/>
      <c r="D114" s="187" t="s">
        <v>141</v>
      </c>
      <c r="E114" s="37"/>
      <c r="F114" s="188" t="s">
        <v>773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141</v>
      </c>
      <c r="AU114" s="18" t="s">
        <v>82</v>
      </c>
    </row>
    <row r="115" spans="1:65" s="2" customFormat="1" ht="48.75">
      <c r="A115" s="35"/>
      <c r="B115" s="36"/>
      <c r="C115" s="37"/>
      <c r="D115" s="187" t="s">
        <v>152</v>
      </c>
      <c r="E115" s="37"/>
      <c r="F115" s="205" t="s">
        <v>776</v>
      </c>
      <c r="G115" s="37"/>
      <c r="H115" s="37"/>
      <c r="I115" s="189"/>
      <c r="J115" s="37"/>
      <c r="K115" s="37"/>
      <c r="L115" s="40"/>
      <c r="M115" s="226"/>
      <c r="N115" s="227"/>
      <c r="O115" s="228"/>
      <c r="P115" s="228"/>
      <c r="Q115" s="228"/>
      <c r="R115" s="228"/>
      <c r="S115" s="228"/>
      <c r="T115" s="229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152</v>
      </c>
      <c r="AU115" s="18" t="s">
        <v>82</v>
      </c>
    </row>
    <row r="116" spans="1:65" s="2" customFormat="1" ht="6.95" customHeight="1">
      <c r="A116" s="35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0"/>
      <c r="M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</sheetData>
  <sheetProtection algorithmName="SHA-512" hashValue="YdQidH++9jynEKQAF0lZmY73GmYFjLtMd+u49wW8CvQX9En0eFpsGO2TvT+TRGJzp3obSVJc4e73+aDrysK/KA==" saltValue="wjNisA3x5g6iKVhvErmAwCSl592fimvsXInjoDOGVJR22eY/Y/qZ2Mu1FgvxXV/uz8ShPDobvEtRtDfXKzIRsw==" spinCount="100000" sheet="1" objects="1" scenarios="1" formatColumns="0" formatRows="0" autoFilter="0"/>
  <autoFilter ref="C81:K11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30" customWidth="1"/>
    <col min="2" max="2" width="1.6640625" style="230" customWidth="1"/>
    <col min="3" max="4" width="5" style="230" customWidth="1"/>
    <col min="5" max="5" width="11.6640625" style="230" customWidth="1"/>
    <col min="6" max="6" width="9.1640625" style="230" customWidth="1"/>
    <col min="7" max="7" width="5" style="230" customWidth="1"/>
    <col min="8" max="8" width="77.83203125" style="230" customWidth="1"/>
    <col min="9" max="10" width="20" style="230" customWidth="1"/>
    <col min="11" max="11" width="1.6640625" style="230" customWidth="1"/>
  </cols>
  <sheetData>
    <row r="1" spans="2:11" s="1" customFormat="1" ht="37.5" customHeight="1"/>
    <row r="2" spans="2:11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5" customFormat="1" ht="45" customHeight="1">
      <c r="B3" s="234"/>
      <c r="C3" s="369" t="s">
        <v>777</v>
      </c>
      <c r="D3" s="369"/>
      <c r="E3" s="369"/>
      <c r="F3" s="369"/>
      <c r="G3" s="369"/>
      <c r="H3" s="369"/>
      <c r="I3" s="369"/>
      <c r="J3" s="369"/>
      <c r="K3" s="235"/>
    </row>
    <row r="4" spans="2:11" s="1" customFormat="1" ht="25.5" customHeight="1">
      <c r="B4" s="236"/>
      <c r="C4" s="368" t="s">
        <v>778</v>
      </c>
      <c r="D4" s="368"/>
      <c r="E4" s="368"/>
      <c r="F4" s="368"/>
      <c r="G4" s="368"/>
      <c r="H4" s="368"/>
      <c r="I4" s="368"/>
      <c r="J4" s="368"/>
      <c r="K4" s="237"/>
    </row>
    <row r="5" spans="2:11" s="1" customFormat="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s="1" customFormat="1" ht="15" customHeight="1">
      <c r="B6" s="236"/>
      <c r="C6" s="367" t="s">
        <v>779</v>
      </c>
      <c r="D6" s="367"/>
      <c r="E6" s="367"/>
      <c r="F6" s="367"/>
      <c r="G6" s="367"/>
      <c r="H6" s="367"/>
      <c r="I6" s="367"/>
      <c r="J6" s="367"/>
      <c r="K6" s="237"/>
    </row>
    <row r="7" spans="2:11" s="1" customFormat="1" ht="15" customHeight="1">
      <c r="B7" s="240"/>
      <c r="C7" s="367" t="s">
        <v>780</v>
      </c>
      <c r="D7" s="367"/>
      <c r="E7" s="367"/>
      <c r="F7" s="367"/>
      <c r="G7" s="367"/>
      <c r="H7" s="367"/>
      <c r="I7" s="367"/>
      <c r="J7" s="367"/>
      <c r="K7" s="237"/>
    </row>
    <row r="8" spans="2:11" s="1" customFormat="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s="1" customFormat="1" ht="15" customHeight="1">
      <c r="B9" s="240"/>
      <c r="C9" s="367" t="s">
        <v>781</v>
      </c>
      <c r="D9" s="367"/>
      <c r="E9" s="367"/>
      <c r="F9" s="367"/>
      <c r="G9" s="367"/>
      <c r="H9" s="367"/>
      <c r="I9" s="367"/>
      <c r="J9" s="367"/>
      <c r="K9" s="237"/>
    </row>
    <row r="10" spans="2:11" s="1" customFormat="1" ht="15" customHeight="1">
      <c r="B10" s="240"/>
      <c r="C10" s="239"/>
      <c r="D10" s="367" t="s">
        <v>782</v>
      </c>
      <c r="E10" s="367"/>
      <c r="F10" s="367"/>
      <c r="G10" s="367"/>
      <c r="H10" s="367"/>
      <c r="I10" s="367"/>
      <c r="J10" s="367"/>
      <c r="K10" s="237"/>
    </row>
    <row r="11" spans="2:11" s="1" customFormat="1" ht="15" customHeight="1">
      <c r="B11" s="240"/>
      <c r="C11" s="241"/>
      <c r="D11" s="367" t="s">
        <v>783</v>
      </c>
      <c r="E11" s="367"/>
      <c r="F11" s="367"/>
      <c r="G11" s="367"/>
      <c r="H11" s="367"/>
      <c r="I11" s="367"/>
      <c r="J11" s="367"/>
      <c r="K11" s="237"/>
    </row>
    <row r="12" spans="2:11" s="1" customFormat="1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spans="2:11" s="1" customFormat="1" ht="15" customHeight="1">
      <c r="B13" s="240"/>
      <c r="C13" s="241"/>
      <c r="D13" s="242" t="s">
        <v>784</v>
      </c>
      <c r="E13" s="239"/>
      <c r="F13" s="239"/>
      <c r="G13" s="239"/>
      <c r="H13" s="239"/>
      <c r="I13" s="239"/>
      <c r="J13" s="239"/>
      <c r="K13" s="237"/>
    </row>
    <row r="14" spans="2:11" s="1" customFormat="1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spans="2:11" s="1" customFormat="1" ht="15" customHeight="1">
      <c r="B15" s="240"/>
      <c r="C15" s="241"/>
      <c r="D15" s="367" t="s">
        <v>785</v>
      </c>
      <c r="E15" s="367"/>
      <c r="F15" s="367"/>
      <c r="G15" s="367"/>
      <c r="H15" s="367"/>
      <c r="I15" s="367"/>
      <c r="J15" s="367"/>
      <c r="K15" s="237"/>
    </row>
    <row r="16" spans="2:11" s="1" customFormat="1" ht="15" customHeight="1">
      <c r="B16" s="240"/>
      <c r="C16" s="241"/>
      <c r="D16" s="367" t="s">
        <v>786</v>
      </c>
      <c r="E16" s="367"/>
      <c r="F16" s="367"/>
      <c r="G16" s="367"/>
      <c r="H16" s="367"/>
      <c r="I16" s="367"/>
      <c r="J16" s="367"/>
      <c r="K16" s="237"/>
    </row>
    <row r="17" spans="2:11" s="1" customFormat="1" ht="15" customHeight="1">
      <c r="B17" s="240"/>
      <c r="C17" s="241"/>
      <c r="D17" s="367" t="s">
        <v>787</v>
      </c>
      <c r="E17" s="367"/>
      <c r="F17" s="367"/>
      <c r="G17" s="367"/>
      <c r="H17" s="367"/>
      <c r="I17" s="367"/>
      <c r="J17" s="367"/>
      <c r="K17" s="237"/>
    </row>
    <row r="18" spans="2:11" s="1" customFormat="1" ht="15" customHeight="1">
      <c r="B18" s="240"/>
      <c r="C18" s="241"/>
      <c r="D18" s="241"/>
      <c r="E18" s="243" t="s">
        <v>78</v>
      </c>
      <c r="F18" s="367" t="s">
        <v>788</v>
      </c>
      <c r="G18" s="367"/>
      <c r="H18" s="367"/>
      <c r="I18" s="367"/>
      <c r="J18" s="367"/>
      <c r="K18" s="237"/>
    </row>
    <row r="19" spans="2:11" s="1" customFormat="1" ht="15" customHeight="1">
      <c r="B19" s="240"/>
      <c r="C19" s="241"/>
      <c r="D19" s="241"/>
      <c r="E19" s="243" t="s">
        <v>85</v>
      </c>
      <c r="F19" s="367" t="s">
        <v>789</v>
      </c>
      <c r="G19" s="367"/>
      <c r="H19" s="367"/>
      <c r="I19" s="367"/>
      <c r="J19" s="367"/>
      <c r="K19" s="237"/>
    </row>
    <row r="20" spans="2:11" s="1" customFormat="1" ht="15" customHeight="1">
      <c r="B20" s="240"/>
      <c r="C20" s="241"/>
      <c r="D20" s="241"/>
      <c r="E20" s="243" t="s">
        <v>790</v>
      </c>
      <c r="F20" s="367" t="s">
        <v>791</v>
      </c>
      <c r="G20" s="367"/>
      <c r="H20" s="367"/>
      <c r="I20" s="367"/>
      <c r="J20" s="367"/>
      <c r="K20" s="237"/>
    </row>
    <row r="21" spans="2:11" s="1" customFormat="1" ht="15" customHeight="1">
      <c r="B21" s="240"/>
      <c r="C21" s="241"/>
      <c r="D21" s="241"/>
      <c r="E21" s="243" t="s">
        <v>95</v>
      </c>
      <c r="F21" s="367" t="s">
        <v>96</v>
      </c>
      <c r="G21" s="367"/>
      <c r="H21" s="367"/>
      <c r="I21" s="367"/>
      <c r="J21" s="367"/>
      <c r="K21" s="237"/>
    </row>
    <row r="22" spans="2:11" s="1" customFormat="1" ht="15" customHeight="1">
      <c r="B22" s="240"/>
      <c r="C22" s="241"/>
      <c r="D22" s="241"/>
      <c r="E22" s="243" t="s">
        <v>792</v>
      </c>
      <c r="F22" s="367" t="s">
        <v>793</v>
      </c>
      <c r="G22" s="367"/>
      <c r="H22" s="367"/>
      <c r="I22" s="367"/>
      <c r="J22" s="367"/>
      <c r="K22" s="237"/>
    </row>
    <row r="23" spans="2:11" s="1" customFormat="1" ht="15" customHeight="1">
      <c r="B23" s="240"/>
      <c r="C23" s="241"/>
      <c r="D23" s="241"/>
      <c r="E23" s="243" t="s">
        <v>794</v>
      </c>
      <c r="F23" s="367" t="s">
        <v>795</v>
      </c>
      <c r="G23" s="367"/>
      <c r="H23" s="367"/>
      <c r="I23" s="367"/>
      <c r="J23" s="367"/>
      <c r="K23" s="237"/>
    </row>
    <row r="24" spans="2:11" s="1" customFormat="1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spans="2:11" s="1" customFormat="1" ht="15" customHeight="1">
      <c r="B25" s="240"/>
      <c r="C25" s="367" t="s">
        <v>796</v>
      </c>
      <c r="D25" s="367"/>
      <c r="E25" s="367"/>
      <c r="F25" s="367"/>
      <c r="G25" s="367"/>
      <c r="H25" s="367"/>
      <c r="I25" s="367"/>
      <c r="J25" s="367"/>
      <c r="K25" s="237"/>
    </row>
    <row r="26" spans="2:11" s="1" customFormat="1" ht="15" customHeight="1">
      <c r="B26" s="240"/>
      <c r="C26" s="367" t="s">
        <v>797</v>
      </c>
      <c r="D26" s="367"/>
      <c r="E26" s="367"/>
      <c r="F26" s="367"/>
      <c r="G26" s="367"/>
      <c r="H26" s="367"/>
      <c r="I26" s="367"/>
      <c r="J26" s="367"/>
      <c r="K26" s="237"/>
    </row>
    <row r="27" spans="2:11" s="1" customFormat="1" ht="15" customHeight="1">
      <c r="B27" s="240"/>
      <c r="C27" s="239"/>
      <c r="D27" s="367" t="s">
        <v>798</v>
      </c>
      <c r="E27" s="367"/>
      <c r="F27" s="367"/>
      <c r="G27" s="367"/>
      <c r="H27" s="367"/>
      <c r="I27" s="367"/>
      <c r="J27" s="367"/>
      <c r="K27" s="237"/>
    </row>
    <row r="28" spans="2:11" s="1" customFormat="1" ht="15" customHeight="1">
      <c r="B28" s="240"/>
      <c r="C28" s="241"/>
      <c r="D28" s="367" t="s">
        <v>799</v>
      </c>
      <c r="E28" s="367"/>
      <c r="F28" s="367"/>
      <c r="G28" s="367"/>
      <c r="H28" s="367"/>
      <c r="I28" s="367"/>
      <c r="J28" s="367"/>
      <c r="K28" s="237"/>
    </row>
    <row r="29" spans="2:11" s="1" customFormat="1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spans="2:11" s="1" customFormat="1" ht="15" customHeight="1">
      <c r="B30" s="240"/>
      <c r="C30" s="241"/>
      <c r="D30" s="367" t="s">
        <v>800</v>
      </c>
      <c r="E30" s="367"/>
      <c r="F30" s="367"/>
      <c r="G30" s="367"/>
      <c r="H30" s="367"/>
      <c r="I30" s="367"/>
      <c r="J30" s="367"/>
      <c r="K30" s="237"/>
    </row>
    <row r="31" spans="2:11" s="1" customFormat="1" ht="15" customHeight="1">
      <c r="B31" s="240"/>
      <c r="C31" s="241"/>
      <c r="D31" s="367" t="s">
        <v>801</v>
      </c>
      <c r="E31" s="367"/>
      <c r="F31" s="367"/>
      <c r="G31" s="367"/>
      <c r="H31" s="367"/>
      <c r="I31" s="367"/>
      <c r="J31" s="367"/>
      <c r="K31" s="237"/>
    </row>
    <row r="32" spans="2:11" s="1" customFormat="1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spans="2:11" s="1" customFormat="1" ht="15" customHeight="1">
      <c r="B33" s="240"/>
      <c r="C33" s="241"/>
      <c r="D33" s="367" t="s">
        <v>802</v>
      </c>
      <c r="E33" s="367"/>
      <c r="F33" s="367"/>
      <c r="G33" s="367"/>
      <c r="H33" s="367"/>
      <c r="I33" s="367"/>
      <c r="J33" s="367"/>
      <c r="K33" s="237"/>
    </row>
    <row r="34" spans="2:11" s="1" customFormat="1" ht="15" customHeight="1">
      <c r="B34" s="240"/>
      <c r="C34" s="241"/>
      <c r="D34" s="367" t="s">
        <v>803</v>
      </c>
      <c r="E34" s="367"/>
      <c r="F34" s="367"/>
      <c r="G34" s="367"/>
      <c r="H34" s="367"/>
      <c r="I34" s="367"/>
      <c r="J34" s="367"/>
      <c r="K34" s="237"/>
    </row>
    <row r="35" spans="2:11" s="1" customFormat="1" ht="15" customHeight="1">
      <c r="B35" s="240"/>
      <c r="C35" s="241"/>
      <c r="D35" s="367" t="s">
        <v>804</v>
      </c>
      <c r="E35" s="367"/>
      <c r="F35" s="367"/>
      <c r="G35" s="367"/>
      <c r="H35" s="367"/>
      <c r="I35" s="367"/>
      <c r="J35" s="367"/>
      <c r="K35" s="237"/>
    </row>
    <row r="36" spans="2:11" s="1" customFormat="1" ht="15" customHeight="1">
      <c r="B36" s="240"/>
      <c r="C36" s="241"/>
      <c r="D36" s="239"/>
      <c r="E36" s="242" t="s">
        <v>118</v>
      </c>
      <c r="F36" s="239"/>
      <c r="G36" s="367" t="s">
        <v>805</v>
      </c>
      <c r="H36" s="367"/>
      <c r="I36" s="367"/>
      <c r="J36" s="367"/>
      <c r="K36" s="237"/>
    </row>
    <row r="37" spans="2:11" s="1" customFormat="1" ht="30.75" customHeight="1">
      <c r="B37" s="240"/>
      <c r="C37" s="241"/>
      <c r="D37" s="239"/>
      <c r="E37" s="242" t="s">
        <v>806</v>
      </c>
      <c r="F37" s="239"/>
      <c r="G37" s="367" t="s">
        <v>807</v>
      </c>
      <c r="H37" s="367"/>
      <c r="I37" s="367"/>
      <c r="J37" s="367"/>
      <c r="K37" s="237"/>
    </row>
    <row r="38" spans="2:11" s="1" customFormat="1" ht="15" customHeight="1">
      <c r="B38" s="240"/>
      <c r="C38" s="241"/>
      <c r="D38" s="239"/>
      <c r="E38" s="242" t="s">
        <v>52</v>
      </c>
      <c r="F38" s="239"/>
      <c r="G38" s="367" t="s">
        <v>808</v>
      </c>
      <c r="H38" s="367"/>
      <c r="I38" s="367"/>
      <c r="J38" s="367"/>
      <c r="K38" s="237"/>
    </row>
    <row r="39" spans="2:11" s="1" customFormat="1" ht="15" customHeight="1">
      <c r="B39" s="240"/>
      <c r="C39" s="241"/>
      <c r="D39" s="239"/>
      <c r="E39" s="242" t="s">
        <v>53</v>
      </c>
      <c r="F39" s="239"/>
      <c r="G39" s="367" t="s">
        <v>809</v>
      </c>
      <c r="H39" s="367"/>
      <c r="I39" s="367"/>
      <c r="J39" s="367"/>
      <c r="K39" s="237"/>
    </row>
    <row r="40" spans="2:11" s="1" customFormat="1" ht="15" customHeight="1">
      <c r="B40" s="240"/>
      <c r="C40" s="241"/>
      <c r="D40" s="239"/>
      <c r="E40" s="242" t="s">
        <v>119</v>
      </c>
      <c r="F40" s="239"/>
      <c r="G40" s="367" t="s">
        <v>810</v>
      </c>
      <c r="H40" s="367"/>
      <c r="I40" s="367"/>
      <c r="J40" s="367"/>
      <c r="K40" s="237"/>
    </row>
    <row r="41" spans="2:11" s="1" customFormat="1" ht="15" customHeight="1">
      <c r="B41" s="240"/>
      <c r="C41" s="241"/>
      <c r="D41" s="239"/>
      <c r="E41" s="242" t="s">
        <v>120</v>
      </c>
      <c r="F41" s="239"/>
      <c r="G41" s="367" t="s">
        <v>811</v>
      </c>
      <c r="H41" s="367"/>
      <c r="I41" s="367"/>
      <c r="J41" s="367"/>
      <c r="K41" s="237"/>
    </row>
    <row r="42" spans="2:11" s="1" customFormat="1" ht="15" customHeight="1">
      <c r="B42" s="240"/>
      <c r="C42" s="241"/>
      <c r="D42" s="239"/>
      <c r="E42" s="242" t="s">
        <v>812</v>
      </c>
      <c r="F42" s="239"/>
      <c r="G42" s="367" t="s">
        <v>813</v>
      </c>
      <c r="H42" s="367"/>
      <c r="I42" s="367"/>
      <c r="J42" s="367"/>
      <c r="K42" s="237"/>
    </row>
    <row r="43" spans="2:11" s="1" customFormat="1" ht="15" customHeight="1">
      <c r="B43" s="240"/>
      <c r="C43" s="241"/>
      <c r="D43" s="239"/>
      <c r="E43" s="242"/>
      <c r="F43" s="239"/>
      <c r="G43" s="367" t="s">
        <v>814</v>
      </c>
      <c r="H43" s="367"/>
      <c r="I43" s="367"/>
      <c r="J43" s="367"/>
      <c r="K43" s="237"/>
    </row>
    <row r="44" spans="2:11" s="1" customFormat="1" ht="15" customHeight="1">
      <c r="B44" s="240"/>
      <c r="C44" s="241"/>
      <c r="D44" s="239"/>
      <c r="E44" s="242" t="s">
        <v>815</v>
      </c>
      <c r="F44" s="239"/>
      <c r="G44" s="367" t="s">
        <v>816</v>
      </c>
      <c r="H44" s="367"/>
      <c r="I44" s="367"/>
      <c r="J44" s="367"/>
      <c r="K44" s="237"/>
    </row>
    <row r="45" spans="2:11" s="1" customFormat="1" ht="15" customHeight="1">
      <c r="B45" s="240"/>
      <c r="C45" s="241"/>
      <c r="D45" s="239"/>
      <c r="E45" s="242" t="s">
        <v>122</v>
      </c>
      <c r="F45" s="239"/>
      <c r="G45" s="367" t="s">
        <v>817</v>
      </c>
      <c r="H45" s="367"/>
      <c r="I45" s="367"/>
      <c r="J45" s="367"/>
      <c r="K45" s="237"/>
    </row>
    <row r="46" spans="2:11" s="1" customFormat="1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spans="2:11" s="1" customFormat="1" ht="15" customHeight="1">
      <c r="B47" s="240"/>
      <c r="C47" s="241"/>
      <c r="D47" s="367" t="s">
        <v>818</v>
      </c>
      <c r="E47" s="367"/>
      <c r="F47" s="367"/>
      <c r="G47" s="367"/>
      <c r="H47" s="367"/>
      <c r="I47" s="367"/>
      <c r="J47" s="367"/>
      <c r="K47" s="237"/>
    </row>
    <row r="48" spans="2:11" s="1" customFormat="1" ht="15" customHeight="1">
      <c r="B48" s="240"/>
      <c r="C48" s="241"/>
      <c r="D48" s="241"/>
      <c r="E48" s="367" t="s">
        <v>819</v>
      </c>
      <c r="F48" s="367"/>
      <c r="G48" s="367"/>
      <c r="H48" s="367"/>
      <c r="I48" s="367"/>
      <c r="J48" s="367"/>
      <c r="K48" s="237"/>
    </row>
    <row r="49" spans="2:11" s="1" customFormat="1" ht="15" customHeight="1">
      <c r="B49" s="240"/>
      <c r="C49" s="241"/>
      <c r="D49" s="241"/>
      <c r="E49" s="367" t="s">
        <v>820</v>
      </c>
      <c r="F49" s="367"/>
      <c r="G49" s="367"/>
      <c r="H49" s="367"/>
      <c r="I49" s="367"/>
      <c r="J49" s="367"/>
      <c r="K49" s="237"/>
    </row>
    <row r="50" spans="2:11" s="1" customFormat="1" ht="15" customHeight="1">
      <c r="B50" s="240"/>
      <c r="C50" s="241"/>
      <c r="D50" s="241"/>
      <c r="E50" s="367" t="s">
        <v>821</v>
      </c>
      <c r="F50" s="367"/>
      <c r="G50" s="367"/>
      <c r="H50" s="367"/>
      <c r="I50" s="367"/>
      <c r="J50" s="367"/>
      <c r="K50" s="237"/>
    </row>
    <row r="51" spans="2:11" s="1" customFormat="1" ht="15" customHeight="1">
      <c r="B51" s="240"/>
      <c r="C51" s="241"/>
      <c r="D51" s="367" t="s">
        <v>822</v>
      </c>
      <c r="E51" s="367"/>
      <c r="F51" s="367"/>
      <c r="G51" s="367"/>
      <c r="H51" s="367"/>
      <c r="I51" s="367"/>
      <c r="J51" s="367"/>
      <c r="K51" s="237"/>
    </row>
    <row r="52" spans="2:11" s="1" customFormat="1" ht="25.5" customHeight="1">
      <c r="B52" s="236"/>
      <c r="C52" s="368" t="s">
        <v>823</v>
      </c>
      <c r="D52" s="368"/>
      <c r="E52" s="368"/>
      <c r="F52" s="368"/>
      <c r="G52" s="368"/>
      <c r="H52" s="368"/>
      <c r="I52" s="368"/>
      <c r="J52" s="368"/>
      <c r="K52" s="237"/>
    </row>
    <row r="53" spans="2:11" s="1" customFormat="1" ht="5.25" customHeight="1">
      <c r="B53" s="236"/>
      <c r="C53" s="238"/>
      <c r="D53" s="238"/>
      <c r="E53" s="238"/>
      <c r="F53" s="238"/>
      <c r="G53" s="238"/>
      <c r="H53" s="238"/>
      <c r="I53" s="238"/>
      <c r="J53" s="238"/>
      <c r="K53" s="237"/>
    </row>
    <row r="54" spans="2:11" s="1" customFormat="1" ht="15" customHeight="1">
      <c r="B54" s="236"/>
      <c r="C54" s="367" t="s">
        <v>824</v>
      </c>
      <c r="D54" s="367"/>
      <c r="E54" s="367"/>
      <c r="F54" s="367"/>
      <c r="G54" s="367"/>
      <c r="H54" s="367"/>
      <c r="I54" s="367"/>
      <c r="J54" s="367"/>
      <c r="K54" s="237"/>
    </row>
    <row r="55" spans="2:11" s="1" customFormat="1" ht="15" customHeight="1">
      <c r="B55" s="236"/>
      <c r="C55" s="367" t="s">
        <v>825</v>
      </c>
      <c r="D55" s="367"/>
      <c r="E55" s="367"/>
      <c r="F55" s="367"/>
      <c r="G55" s="367"/>
      <c r="H55" s="367"/>
      <c r="I55" s="367"/>
      <c r="J55" s="367"/>
      <c r="K55" s="237"/>
    </row>
    <row r="56" spans="2:11" s="1" customFormat="1" ht="12.75" customHeight="1">
      <c r="B56" s="236"/>
      <c r="C56" s="239"/>
      <c r="D56" s="239"/>
      <c r="E56" s="239"/>
      <c r="F56" s="239"/>
      <c r="G56" s="239"/>
      <c r="H56" s="239"/>
      <c r="I56" s="239"/>
      <c r="J56" s="239"/>
      <c r="K56" s="237"/>
    </row>
    <row r="57" spans="2:11" s="1" customFormat="1" ht="15" customHeight="1">
      <c r="B57" s="236"/>
      <c r="C57" s="367" t="s">
        <v>826</v>
      </c>
      <c r="D57" s="367"/>
      <c r="E57" s="367"/>
      <c r="F57" s="367"/>
      <c r="G57" s="367"/>
      <c r="H57" s="367"/>
      <c r="I57" s="367"/>
      <c r="J57" s="367"/>
      <c r="K57" s="237"/>
    </row>
    <row r="58" spans="2:11" s="1" customFormat="1" ht="15" customHeight="1">
      <c r="B58" s="236"/>
      <c r="C58" s="241"/>
      <c r="D58" s="367" t="s">
        <v>827</v>
      </c>
      <c r="E58" s="367"/>
      <c r="F58" s="367"/>
      <c r="G58" s="367"/>
      <c r="H58" s="367"/>
      <c r="I58" s="367"/>
      <c r="J58" s="367"/>
      <c r="K58" s="237"/>
    </row>
    <row r="59" spans="2:11" s="1" customFormat="1" ht="15" customHeight="1">
      <c r="B59" s="236"/>
      <c r="C59" s="241"/>
      <c r="D59" s="367" t="s">
        <v>828</v>
      </c>
      <c r="E59" s="367"/>
      <c r="F59" s="367"/>
      <c r="G59" s="367"/>
      <c r="H59" s="367"/>
      <c r="I59" s="367"/>
      <c r="J59" s="367"/>
      <c r="K59" s="237"/>
    </row>
    <row r="60" spans="2:11" s="1" customFormat="1" ht="15" customHeight="1">
      <c r="B60" s="236"/>
      <c r="C60" s="241"/>
      <c r="D60" s="367" t="s">
        <v>829</v>
      </c>
      <c r="E60" s="367"/>
      <c r="F60" s="367"/>
      <c r="G60" s="367"/>
      <c r="H60" s="367"/>
      <c r="I60" s="367"/>
      <c r="J60" s="367"/>
      <c r="K60" s="237"/>
    </row>
    <row r="61" spans="2:11" s="1" customFormat="1" ht="15" customHeight="1">
      <c r="B61" s="236"/>
      <c r="C61" s="241"/>
      <c r="D61" s="367" t="s">
        <v>830</v>
      </c>
      <c r="E61" s="367"/>
      <c r="F61" s="367"/>
      <c r="G61" s="367"/>
      <c r="H61" s="367"/>
      <c r="I61" s="367"/>
      <c r="J61" s="367"/>
      <c r="K61" s="237"/>
    </row>
    <row r="62" spans="2:11" s="1" customFormat="1" ht="15" customHeight="1">
      <c r="B62" s="236"/>
      <c r="C62" s="241"/>
      <c r="D62" s="370" t="s">
        <v>831</v>
      </c>
      <c r="E62" s="370"/>
      <c r="F62" s="370"/>
      <c r="G62" s="370"/>
      <c r="H62" s="370"/>
      <c r="I62" s="370"/>
      <c r="J62" s="370"/>
      <c r="K62" s="237"/>
    </row>
    <row r="63" spans="2:11" s="1" customFormat="1" ht="15" customHeight="1">
      <c r="B63" s="236"/>
      <c r="C63" s="241"/>
      <c r="D63" s="367" t="s">
        <v>832</v>
      </c>
      <c r="E63" s="367"/>
      <c r="F63" s="367"/>
      <c r="G63" s="367"/>
      <c r="H63" s="367"/>
      <c r="I63" s="367"/>
      <c r="J63" s="367"/>
      <c r="K63" s="237"/>
    </row>
    <row r="64" spans="2:11" s="1" customFormat="1" ht="12.75" customHeight="1">
      <c r="B64" s="236"/>
      <c r="C64" s="241"/>
      <c r="D64" s="241"/>
      <c r="E64" s="244"/>
      <c r="F64" s="241"/>
      <c r="G64" s="241"/>
      <c r="H64" s="241"/>
      <c r="I64" s="241"/>
      <c r="J64" s="241"/>
      <c r="K64" s="237"/>
    </row>
    <row r="65" spans="2:11" s="1" customFormat="1" ht="15" customHeight="1">
      <c r="B65" s="236"/>
      <c r="C65" s="241"/>
      <c r="D65" s="367" t="s">
        <v>833</v>
      </c>
      <c r="E65" s="367"/>
      <c r="F65" s="367"/>
      <c r="G65" s="367"/>
      <c r="H65" s="367"/>
      <c r="I65" s="367"/>
      <c r="J65" s="367"/>
      <c r="K65" s="237"/>
    </row>
    <row r="66" spans="2:11" s="1" customFormat="1" ht="15" customHeight="1">
      <c r="B66" s="236"/>
      <c r="C66" s="241"/>
      <c r="D66" s="370" t="s">
        <v>834</v>
      </c>
      <c r="E66" s="370"/>
      <c r="F66" s="370"/>
      <c r="G66" s="370"/>
      <c r="H66" s="370"/>
      <c r="I66" s="370"/>
      <c r="J66" s="370"/>
      <c r="K66" s="237"/>
    </row>
    <row r="67" spans="2:11" s="1" customFormat="1" ht="15" customHeight="1">
      <c r="B67" s="236"/>
      <c r="C67" s="241"/>
      <c r="D67" s="367" t="s">
        <v>835</v>
      </c>
      <c r="E67" s="367"/>
      <c r="F67" s="367"/>
      <c r="G67" s="367"/>
      <c r="H67" s="367"/>
      <c r="I67" s="367"/>
      <c r="J67" s="367"/>
      <c r="K67" s="237"/>
    </row>
    <row r="68" spans="2:11" s="1" customFormat="1" ht="15" customHeight="1">
      <c r="B68" s="236"/>
      <c r="C68" s="241"/>
      <c r="D68" s="367" t="s">
        <v>836</v>
      </c>
      <c r="E68" s="367"/>
      <c r="F68" s="367"/>
      <c r="G68" s="367"/>
      <c r="H68" s="367"/>
      <c r="I68" s="367"/>
      <c r="J68" s="367"/>
      <c r="K68" s="237"/>
    </row>
    <row r="69" spans="2:11" s="1" customFormat="1" ht="15" customHeight="1">
      <c r="B69" s="236"/>
      <c r="C69" s="241"/>
      <c r="D69" s="367" t="s">
        <v>837</v>
      </c>
      <c r="E69" s="367"/>
      <c r="F69" s="367"/>
      <c r="G69" s="367"/>
      <c r="H69" s="367"/>
      <c r="I69" s="367"/>
      <c r="J69" s="367"/>
      <c r="K69" s="237"/>
    </row>
    <row r="70" spans="2:11" s="1" customFormat="1" ht="15" customHeight="1">
      <c r="B70" s="236"/>
      <c r="C70" s="241"/>
      <c r="D70" s="367" t="s">
        <v>838</v>
      </c>
      <c r="E70" s="367"/>
      <c r="F70" s="367"/>
      <c r="G70" s="367"/>
      <c r="H70" s="367"/>
      <c r="I70" s="367"/>
      <c r="J70" s="367"/>
      <c r="K70" s="237"/>
    </row>
    <row r="71" spans="2:1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pans="2:11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pans="2:11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2:11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pans="2:11" s="1" customFormat="1" ht="45" customHeight="1">
      <c r="B75" s="253"/>
      <c r="C75" s="371" t="s">
        <v>839</v>
      </c>
      <c r="D75" s="371"/>
      <c r="E75" s="371"/>
      <c r="F75" s="371"/>
      <c r="G75" s="371"/>
      <c r="H75" s="371"/>
      <c r="I75" s="371"/>
      <c r="J75" s="371"/>
      <c r="K75" s="254"/>
    </row>
    <row r="76" spans="2:11" s="1" customFormat="1" ht="17.25" customHeight="1">
      <c r="B76" s="253"/>
      <c r="C76" s="255" t="s">
        <v>840</v>
      </c>
      <c r="D76" s="255"/>
      <c r="E76" s="255"/>
      <c r="F76" s="255" t="s">
        <v>841</v>
      </c>
      <c r="G76" s="256"/>
      <c r="H76" s="255" t="s">
        <v>53</v>
      </c>
      <c r="I76" s="255" t="s">
        <v>56</v>
      </c>
      <c r="J76" s="255" t="s">
        <v>842</v>
      </c>
      <c r="K76" s="254"/>
    </row>
    <row r="77" spans="2:11" s="1" customFormat="1" ht="17.25" customHeight="1">
      <c r="B77" s="253"/>
      <c r="C77" s="257" t="s">
        <v>843</v>
      </c>
      <c r="D77" s="257"/>
      <c r="E77" s="257"/>
      <c r="F77" s="258" t="s">
        <v>844</v>
      </c>
      <c r="G77" s="259"/>
      <c r="H77" s="257"/>
      <c r="I77" s="257"/>
      <c r="J77" s="257" t="s">
        <v>845</v>
      </c>
      <c r="K77" s="254"/>
    </row>
    <row r="78" spans="2:11" s="1" customFormat="1" ht="5.25" customHeight="1">
      <c r="B78" s="253"/>
      <c r="C78" s="260"/>
      <c r="D78" s="260"/>
      <c r="E78" s="260"/>
      <c r="F78" s="260"/>
      <c r="G78" s="261"/>
      <c r="H78" s="260"/>
      <c r="I78" s="260"/>
      <c r="J78" s="260"/>
      <c r="K78" s="254"/>
    </row>
    <row r="79" spans="2:11" s="1" customFormat="1" ht="15" customHeight="1">
      <c r="B79" s="253"/>
      <c r="C79" s="242" t="s">
        <v>52</v>
      </c>
      <c r="D79" s="262"/>
      <c r="E79" s="262"/>
      <c r="F79" s="263" t="s">
        <v>846</v>
      </c>
      <c r="G79" s="264"/>
      <c r="H79" s="242" t="s">
        <v>847</v>
      </c>
      <c r="I79" s="242" t="s">
        <v>848</v>
      </c>
      <c r="J79" s="242">
        <v>20</v>
      </c>
      <c r="K79" s="254"/>
    </row>
    <row r="80" spans="2:11" s="1" customFormat="1" ht="15" customHeight="1">
      <c r="B80" s="253"/>
      <c r="C80" s="242" t="s">
        <v>849</v>
      </c>
      <c r="D80" s="242"/>
      <c r="E80" s="242"/>
      <c r="F80" s="263" t="s">
        <v>846</v>
      </c>
      <c r="G80" s="264"/>
      <c r="H80" s="242" t="s">
        <v>850</v>
      </c>
      <c r="I80" s="242" t="s">
        <v>848</v>
      </c>
      <c r="J80" s="242">
        <v>120</v>
      </c>
      <c r="K80" s="254"/>
    </row>
    <row r="81" spans="2:11" s="1" customFormat="1" ht="15" customHeight="1">
      <c r="B81" s="265"/>
      <c r="C81" s="242" t="s">
        <v>851</v>
      </c>
      <c r="D81" s="242"/>
      <c r="E81" s="242"/>
      <c r="F81" s="263" t="s">
        <v>852</v>
      </c>
      <c r="G81" s="264"/>
      <c r="H81" s="242" t="s">
        <v>853</v>
      </c>
      <c r="I81" s="242" t="s">
        <v>848</v>
      </c>
      <c r="J81" s="242">
        <v>50</v>
      </c>
      <c r="K81" s="254"/>
    </row>
    <row r="82" spans="2:11" s="1" customFormat="1" ht="15" customHeight="1">
      <c r="B82" s="265"/>
      <c r="C82" s="242" t="s">
        <v>854</v>
      </c>
      <c r="D82" s="242"/>
      <c r="E82" s="242"/>
      <c r="F82" s="263" t="s">
        <v>846</v>
      </c>
      <c r="G82" s="264"/>
      <c r="H82" s="242" t="s">
        <v>855</v>
      </c>
      <c r="I82" s="242" t="s">
        <v>856</v>
      </c>
      <c r="J82" s="242"/>
      <c r="K82" s="254"/>
    </row>
    <row r="83" spans="2:11" s="1" customFormat="1" ht="15" customHeight="1">
      <c r="B83" s="265"/>
      <c r="C83" s="266" t="s">
        <v>857</v>
      </c>
      <c r="D83" s="266"/>
      <c r="E83" s="266"/>
      <c r="F83" s="267" t="s">
        <v>852</v>
      </c>
      <c r="G83" s="266"/>
      <c r="H83" s="266" t="s">
        <v>858</v>
      </c>
      <c r="I83" s="266" t="s">
        <v>848</v>
      </c>
      <c r="J83" s="266">
        <v>15</v>
      </c>
      <c r="K83" s="254"/>
    </row>
    <row r="84" spans="2:11" s="1" customFormat="1" ht="15" customHeight="1">
      <c r="B84" s="265"/>
      <c r="C84" s="266" t="s">
        <v>859</v>
      </c>
      <c r="D84" s="266"/>
      <c r="E84" s="266"/>
      <c r="F84" s="267" t="s">
        <v>852</v>
      </c>
      <c r="G84" s="266"/>
      <c r="H84" s="266" t="s">
        <v>860</v>
      </c>
      <c r="I84" s="266" t="s">
        <v>848</v>
      </c>
      <c r="J84" s="266">
        <v>15</v>
      </c>
      <c r="K84" s="254"/>
    </row>
    <row r="85" spans="2:11" s="1" customFormat="1" ht="15" customHeight="1">
      <c r="B85" s="265"/>
      <c r="C85" s="266" t="s">
        <v>861</v>
      </c>
      <c r="D85" s="266"/>
      <c r="E85" s="266"/>
      <c r="F85" s="267" t="s">
        <v>852</v>
      </c>
      <c r="G85" s="266"/>
      <c r="H85" s="266" t="s">
        <v>862</v>
      </c>
      <c r="I85" s="266" t="s">
        <v>848</v>
      </c>
      <c r="J85" s="266">
        <v>20</v>
      </c>
      <c r="K85" s="254"/>
    </row>
    <row r="86" spans="2:11" s="1" customFormat="1" ht="15" customHeight="1">
      <c r="B86" s="265"/>
      <c r="C86" s="266" t="s">
        <v>863</v>
      </c>
      <c r="D86" s="266"/>
      <c r="E86" s="266"/>
      <c r="F86" s="267" t="s">
        <v>852</v>
      </c>
      <c r="G86" s="266"/>
      <c r="H86" s="266" t="s">
        <v>864</v>
      </c>
      <c r="I86" s="266" t="s">
        <v>848</v>
      </c>
      <c r="J86" s="266">
        <v>20</v>
      </c>
      <c r="K86" s="254"/>
    </row>
    <row r="87" spans="2:11" s="1" customFormat="1" ht="15" customHeight="1">
      <c r="B87" s="265"/>
      <c r="C87" s="242" t="s">
        <v>865</v>
      </c>
      <c r="D87" s="242"/>
      <c r="E87" s="242"/>
      <c r="F87" s="263" t="s">
        <v>852</v>
      </c>
      <c r="G87" s="264"/>
      <c r="H87" s="242" t="s">
        <v>866</v>
      </c>
      <c r="I87" s="242" t="s">
        <v>848</v>
      </c>
      <c r="J87" s="242">
        <v>50</v>
      </c>
      <c r="K87" s="254"/>
    </row>
    <row r="88" spans="2:11" s="1" customFormat="1" ht="15" customHeight="1">
      <c r="B88" s="265"/>
      <c r="C88" s="242" t="s">
        <v>867</v>
      </c>
      <c r="D88" s="242"/>
      <c r="E88" s="242"/>
      <c r="F88" s="263" t="s">
        <v>852</v>
      </c>
      <c r="G88" s="264"/>
      <c r="H88" s="242" t="s">
        <v>868</v>
      </c>
      <c r="I88" s="242" t="s">
        <v>848</v>
      </c>
      <c r="J88" s="242">
        <v>20</v>
      </c>
      <c r="K88" s="254"/>
    </row>
    <row r="89" spans="2:11" s="1" customFormat="1" ht="15" customHeight="1">
      <c r="B89" s="265"/>
      <c r="C89" s="242" t="s">
        <v>869</v>
      </c>
      <c r="D89" s="242"/>
      <c r="E89" s="242"/>
      <c r="F89" s="263" t="s">
        <v>852</v>
      </c>
      <c r="G89" s="264"/>
      <c r="H89" s="242" t="s">
        <v>870</v>
      </c>
      <c r="I89" s="242" t="s">
        <v>848</v>
      </c>
      <c r="J89" s="242">
        <v>20</v>
      </c>
      <c r="K89" s="254"/>
    </row>
    <row r="90" spans="2:11" s="1" customFormat="1" ht="15" customHeight="1">
      <c r="B90" s="265"/>
      <c r="C90" s="242" t="s">
        <v>871</v>
      </c>
      <c r="D90" s="242"/>
      <c r="E90" s="242"/>
      <c r="F90" s="263" t="s">
        <v>852</v>
      </c>
      <c r="G90" s="264"/>
      <c r="H90" s="242" t="s">
        <v>872</v>
      </c>
      <c r="I90" s="242" t="s">
        <v>848</v>
      </c>
      <c r="J90" s="242">
        <v>50</v>
      </c>
      <c r="K90" s="254"/>
    </row>
    <row r="91" spans="2:11" s="1" customFormat="1" ht="15" customHeight="1">
      <c r="B91" s="265"/>
      <c r="C91" s="242" t="s">
        <v>873</v>
      </c>
      <c r="D91" s="242"/>
      <c r="E91" s="242"/>
      <c r="F91" s="263" t="s">
        <v>852</v>
      </c>
      <c r="G91" s="264"/>
      <c r="H91" s="242" t="s">
        <v>873</v>
      </c>
      <c r="I91" s="242" t="s">
        <v>848</v>
      </c>
      <c r="J91" s="242">
        <v>50</v>
      </c>
      <c r="K91" s="254"/>
    </row>
    <row r="92" spans="2:11" s="1" customFormat="1" ht="15" customHeight="1">
      <c r="B92" s="265"/>
      <c r="C92" s="242" t="s">
        <v>874</v>
      </c>
      <c r="D92" s="242"/>
      <c r="E92" s="242"/>
      <c r="F92" s="263" t="s">
        <v>852</v>
      </c>
      <c r="G92" s="264"/>
      <c r="H92" s="242" t="s">
        <v>875</v>
      </c>
      <c r="I92" s="242" t="s">
        <v>848</v>
      </c>
      <c r="J92" s="242">
        <v>255</v>
      </c>
      <c r="K92" s="254"/>
    </row>
    <row r="93" spans="2:11" s="1" customFormat="1" ht="15" customHeight="1">
      <c r="B93" s="265"/>
      <c r="C93" s="242" t="s">
        <v>876</v>
      </c>
      <c r="D93" s="242"/>
      <c r="E93" s="242"/>
      <c r="F93" s="263" t="s">
        <v>846</v>
      </c>
      <c r="G93" s="264"/>
      <c r="H93" s="242" t="s">
        <v>877</v>
      </c>
      <c r="I93" s="242" t="s">
        <v>878</v>
      </c>
      <c r="J93" s="242"/>
      <c r="K93" s="254"/>
    </row>
    <row r="94" spans="2:11" s="1" customFormat="1" ht="15" customHeight="1">
      <c r="B94" s="265"/>
      <c r="C94" s="242" t="s">
        <v>879</v>
      </c>
      <c r="D94" s="242"/>
      <c r="E94" s="242"/>
      <c r="F94" s="263" t="s">
        <v>846</v>
      </c>
      <c r="G94" s="264"/>
      <c r="H94" s="242" t="s">
        <v>880</v>
      </c>
      <c r="I94" s="242" t="s">
        <v>881</v>
      </c>
      <c r="J94" s="242"/>
      <c r="K94" s="254"/>
    </row>
    <row r="95" spans="2:11" s="1" customFormat="1" ht="15" customHeight="1">
      <c r="B95" s="265"/>
      <c r="C95" s="242" t="s">
        <v>882</v>
      </c>
      <c r="D95" s="242"/>
      <c r="E95" s="242"/>
      <c r="F95" s="263" t="s">
        <v>846</v>
      </c>
      <c r="G95" s="264"/>
      <c r="H95" s="242" t="s">
        <v>882</v>
      </c>
      <c r="I95" s="242" t="s">
        <v>881</v>
      </c>
      <c r="J95" s="242"/>
      <c r="K95" s="254"/>
    </row>
    <row r="96" spans="2:11" s="1" customFormat="1" ht="15" customHeight="1">
      <c r="B96" s="265"/>
      <c r="C96" s="242" t="s">
        <v>37</v>
      </c>
      <c r="D96" s="242"/>
      <c r="E96" s="242"/>
      <c r="F96" s="263" t="s">
        <v>846</v>
      </c>
      <c r="G96" s="264"/>
      <c r="H96" s="242" t="s">
        <v>883</v>
      </c>
      <c r="I96" s="242" t="s">
        <v>881</v>
      </c>
      <c r="J96" s="242"/>
      <c r="K96" s="254"/>
    </row>
    <row r="97" spans="2:11" s="1" customFormat="1" ht="15" customHeight="1">
      <c r="B97" s="265"/>
      <c r="C97" s="242" t="s">
        <v>47</v>
      </c>
      <c r="D97" s="242"/>
      <c r="E97" s="242"/>
      <c r="F97" s="263" t="s">
        <v>846</v>
      </c>
      <c r="G97" s="264"/>
      <c r="H97" s="242" t="s">
        <v>884</v>
      </c>
      <c r="I97" s="242" t="s">
        <v>881</v>
      </c>
      <c r="J97" s="242"/>
      <c r="K97" s="254"/>
    </row>
    <row r="98" spans="2:11" s="1" customFormat="1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spans="2:11" s="1" customFormat="1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spans="2:11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pans="2:1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pans="2:11" s="1" customFormat="1" ht="45" customHeight="1">
      <c r="B102" s="253"/>
      <c r="C102" s="371" t="s">
        <v>885</v>
      </c>
      <c r="D102" s="371"/>
      <c r="E102" s="371"/>
      <c r="F102" s="371"/>
      <c r="G102" s="371"/>
      <c r="H102" s="371"/>
      <c r="I102" s="371"/>
      <c r="J102" s="371"/>
      <c r="K102" s="254"/>
    </row>
    <row r="103" spans="2:11" s="1" customFormat="1" ht="17.25" customHeight="1">
      <c r="B103" s="253"/>
      <c r="C103" s="255" t="s">
        <v>840</v>
      </c>
      <c r="D103" s="255"/>
      <c r="E103" s="255"/>
      <c r="F103" s="255" t="s">
        <v>841</v>
      </c>
      <c r="G103" s="256"/>
      <c r="H103" s="255" t="s">
        <v>53</v>
      </c>
      <c r="I103" s="255" t="s">
        <v>56</v>
      </c>
      <c r="J103" s="255" t="s">
        <v>842</v>
      </c>
      <c r="K103" s="254"/>
    </row>
    <row r="104" spans="2:11" s="1" customFormat="1" ht="17.25" customHeight="1">
      <c r="B104" s="253"/>
      <c r="C104" s="257" t="s">
        <v>843</v>
      </c>
      <c r="D104" s="257"/>
      <c r="E104" s="257"/>
      <c r="F104" s="258" t="s">
        <v>844</v>
      </c>
      <c r="G104" s="259"/>
      <c r="H104" s="257"/>
      <c r="I104" s="257"/>
      <c r="J104" s="257" t="s">
        <v>845</v>
      </c>
      <c r="K104" s="254"/>
    </row>
    <row r="105" spans="2:11" s="1" customFormat="1" ht="5.25" customHeight="1">
      <c r="B105" s="253"/>
      <c r="C105" s="255"/>
      <c r="D105" s="255"/>
      <c r="E105" s="255"/>
      <c r="F105" s="255"/>
      <c r="G105" s="273"/>
      <c r="H105" s="255"/>
      <c r="I105" s="255"/>
      <c r="J105" s="255"/>
      <c r="K105" s="254"/>
    </row>
    <row r="106" spans="2:11" s="1" customFormat="1" ht="15" customHeight="1">
      <c r="B106" s="253"/>
      <c r="C106" s="242" t="s">
        <v>52</v>
      </c>
      <c r="D106" s="262"/>
      <c r="E106" s="262"/>
      <c r="F106" s="263" t="s">
        <v>846</v>
      </c>
      <c r="G106" s="242"/>
      <c r="H106" s="242" t="s">
        <v>886</v>
      </c>
      <c r="I106" s="242" t="s">
        <v>848</v>
      </c>
      <c r="J106" s="242">
        <v>20</v>
      </c>
      <c r="K106" s="254"/>
    </row>
    <row r="107" spans="2:11" s="1" customFormat="1" ht="15" customHeight="1">
      <c r="B107" s="253"/>
      <c r="C107" s="242" t="s">
        <v>849</v>
      </c>
      <c r="D107" s="242"/>
      <c r="E107" s="242"/>
      <c r="F107" s="263" t="s">
        <v>846</v>
      </c>
      <c r="G107" s="242"/>
      <c r="H107" s="242" t="s">
        <v>886</v>
      </c>
      <c r="I107" s="242" t="s">
        <v>848</v>
      </c>
      <c r="J107" s="242">
        <v>120</v>
      </c>
      <c r="K107" s="254"/>
    </row>
    <row r="108" spans="2:11" s="1" customFormat="1" ht="15" customHeight="1">
      <c r="B108" s="265"/>
      <c r="C108" s="242" t="s">
        <v>851</v>
      </c>
      <c r="D108" s="242"/>
      <c r="E108" s="242"/>
      <c r="F108" s="263" t="s">
        <v>852</v>
      </c>
      <c r="G108" s="242"/>
      <c r="H108" s="242" t="s">
        <v>886</v>
      </c>
      <c r="I108" s="242" t="s">
        <v>848</v>
      </c>
      <c r="J108" s="242">
        <v>50</v>
      </c>
      <c r="K108" s="254"/>
    </row>
    <row r="109" spans="2:11" s="1" customFormat="1" ht="15" customHeight="1">
      <c r="B109" s="265"/>
      <c r="C109" s="242" t="s">
        <v>854</v>
      </c>
      <c r="D109" s="242"/>
      <c r="E109" s="242"/>
      <c r="F109" s="263" t="s">
        <v>846</v>
      </c>
      <c r="G109" s="242"/>
      <c r="H109" s="242" t="s">
        <v>886</v>
      </c>
      <c r="I109" s="242" t="s">
        <v>856</v>
      </c>
      <c r="J109" s="242"/>
      <c r="K109" s="254"/>
    </row>
    <row r="110" spans="2:11" s="1" customFormat="1" ht="15" customHeight="1">
      <c r="B110" s="265"/>
      <c r="C110" s="242" t="s">
        <v>865</v>
      </c>
      <c r="D110" s="242"/>
      <c r="E110" s="242"/>
      <c r="F110" s="263" t="s">
        <v>852</v>
      </c>
      <c r="G110" s="242"/>
      <c r="H110" s="242" t="s">
        <v>886</v>
      </c>
      <c r="I110" s="242" t="s">
        <v>848</v>
      </c>
      <c r="J110" s="242">
        <v>50</v>
      </c>
      <c r="K110" s="254"/>
    </row>
    <row r="111" spans="2:11" s="1" customFormat="1" ht="15" customHeight="1">
      <c r="B111" s="265"/>
      <c r="C111" s="242" t="s">
        <v>873</v>
      </c>
      <c r="D111" s="242"/>
      <c r="E111" s="242"/>
      <c r="F111" s="263" t="s">
        <v>852</v>
      </c>
      <c r="G111" s="242"/>
      <c r="H111" s="242" t="s">
        <v>886</v>
      </c>
      <c r="I111" s="242" t="s">
        <v>848</v>
      </c>
      <c r="J111" s="242">
        <v>50</v>
      </c>
      <c r="K111" s="254"/>
    </row>
    <row r="112" spans="2:11" s="1" customFormat="1" ht="15" customHeight="1">
      <c r="B112" s="265"/>
      <c r="C112" s="242" t="s">
        <v>871</v>
      </c>
      <c r="D112" s="242"/>
      <c r="E112" s="242"/>
      <c r="F112" s="263" t="s">
        <v>852</v>
      </c>
      <c r="G112" s="242"/>
      <c r="H112" s="242" t="s">
        <v>886</v>
      </c>
      <c r="I112" s="242" t="s">
        <v>848</v>
      </c>
      <c r="J112" s="242">
        <v>50</v>
      </c>
      <c r="K112" s="254"/>
    </row>
    <row r="113" spans="2:11" s="1" customFormat="1" ht="15" customHeight="1">
      <c r="B113" s="265"/>
      <c r="C113" s="242" t="s">
        <v>52</v>
      </c>
      <c r="D113" s="242"/>
      <c r="E113" s="242"/>
      <c r="F113" s="263" t="s">
        <v>846</v>
      </c>
      <c r="G113" s="242"/>
      <c r="H113" s="242" t="s">
        <v>887</v>
      </c>
      <c r="I113" s="242" t="s">
        <v>848</v>
      </c>
      <c r="J113" s="242">
        <v>20</v>
      </c>
      <c r="K113" s="254"/>
    </row>
    <row r="114" spans="2:11" s="1" customFormat="1" ht="15" customHeight="1">
      <c r="B114" s="265"/>
      <c r="C114" s="242" t="s">
        <v>888</v>
      </c>
      <c r="D114" s="242"/>
      <c r="E114" s="242"/>
      <c r="F114" s="263" t="s">
        <v>846</v>
      </c>
      <c r="G114" s="242"/>
      <c r="H114" s="242" t="s">
        <v>889</v>
      </c>
      <c r="I114" s="242" t="s">
        <v>848</v>
      </c>
      <c r="J114" s="242">
        <v>120</v>
      </c>
      <c r="K114" s="254"/>
    </row>
    <row r="115" spans="2:11" s="1" customFormat="1" ht="15" customHeight="1">
      <c r="B115" s="265"/>
      <c r="C115" s="242" t="s">
        <v>37</v>
      </c>
      <c r="D115" s="242"/>
      <c r="E115" s="242"/>
      <c r="F115" s="263" t="s">
        <v>846</v>
      </c>
      <c r="G115" s="242"/>
      <c r="H115" s="242" t="s">
        <v>890</v>
      </c>
      <c r="I115" s="242" t="s">
        <v>881</v>
      </c>
      <c r="J115" s="242"/>
      <c r="K115" s="254"/>
    </row>
    <row r="116" spans="2:11" s="1" customFormat="1" ht="15" customHeight="1">
      <c r="B116" s="265"/>
      <c r="C116" s="242" t="s">
        <v>47</v>
      </c>
      <c r="D116" s="242"/>
      <c r="E116" s="242"/>
      <c r="F116" s="263" t="s">
        <v>846</v>
      </c>
      <c r="G116" s="242"/>
      <c r="H116" s="242" t="s">
        <v>891</v>
      </c>
      <c r="I116" s="242" t="s">
        <v>881</v>
      </c>
      <c r="J116" s="242"/>
      <c r="K116" s="254"/>
    </row>
    <row r="117" spans="2:11" s="1" customFormat="1" ht="15" customHeight="1">
      <c r="B117" s="265"/>
      <c r="C117" s="242" t="s">
        <v>56</v>
      </c>
      <c r="D117" s="242"/>
      <c r="E117" s="242"/>
      <c r="F117" s="263" t="s">
        <v>846</v>
      </c>
      <c r="G117" s="242"/>
      <c r="H117" s="242" t="s">
        <v>892</v>
      </c>
      <c r="I117" s="242" t="s">
        <v>893</v>
      </c>
      <c r="J117" s="242"/>
      <c r="K117" s="254"/>
    </row>
    <row r="118" spans="2:11" s="1" customFormat="1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spans="2:11" s="1" customFormat="1" ht="18.75" customHeight="1">
      <c r="B119" s="275"/>
      <c r="C119" s="276"/>
      <c r="D119" s="276"/>
      <c r="E119" s="276"/>
      <c r="F119" s="277"/>
      <c r="G119" s="276"/>
      <c r="H119" s="276"/>
      <c r="I119" s="276"/>
      <c r="J119" s="276"/>
      <c r="K119" s="275"/>
    </row>
    <row r="120" spans="2:11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pans="2:11" s="1" customFormat="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pans="2:11" s="1" customFormat="1" ht="45" customHeight="1">
      <c r="B122" s="281"/>
      <c r="C122" s="369" t="s">
        <v>894</v>
      </c>
      <c r="D122" s="369"/>
      <c r="E122" s="369"/>
      <c r="F122" s="369"/>
      <c r="G122" s="369"/>
      <c r="H122" s="369"/>
      <c r="I122" s="369"/>
      <c r="J122" s="369"/>
      <c r="K122" s="282"/>
    </row>
    <row r="123" spans="2:11" s="1" customFormat="1" ht="17.25" customHeight="1">
      <c r="B123" s="283"/>
      <c r="C123" s="255" t="s">
        <v>840</v>
      </c>
      <c r="D123" s="255"/>
      <c r="E123" s="255"/>
      <c r="F123" s="255" t="s">
        <v>841</v>
      </c>
      <c r="G123" s="256"/>
      <c r="H123" s="255" t="s">
        <v>53</v>
      </c>
      <c r="I123" s="255" t="s">
        <v>56</v>
      </c>
      <c r="J123" s="255" t="s">
        <v>842</v>
      </c>
      <c r="K123" s="284"/>
    </row>
    <row r="124" spans="2:11" s="1" customFormat="1" ht="17.25" customHeight="1">
      <c r="B124" s="283"/>
      <c r="C124" s="257" t="s">
        <v>843</v>
      </c>
      <c r="D124" s="257"/>
      <c r="E124" s="257"/>
      <c r="F124" s="258" t="s">
        <v>844</v>
      </c>
      <c r="G124" s="259"/>
      <c r="H124" s="257"/>
      <c r="I124" s="257"/>
      <c r="J124" s="257" t="s">
        <v>845</v>
      </c>
      <c r="K124" s="284"/>
    </row>
    <row r="125" spans="2:11" s="1" customFormat="1" ht="5.25" customHeight="1">
      <c r="B125" s="285"/>
      <c r="C125" s="260"/>
      <c r="D125" s="260"/>
      <c r="E125" s="260"/>
      <c r="F125" s="260"/>
      <c r="G125" s="286"/>
      <c r="H125" s="260"/>
      <c r="I125" s="260"/>
      <c r="J125" s="260"/>
      <c r="K125" s="287"/>
    </row>
    <row r="126" spans="2:11" s="1" customFormat="1" ht="15" customHeight="1">
      <c r="B126" s="285"/>
      <c r="C126" s="242" t="s">
        <v>849</v>
      </c>
      <c r="D126" s="262"/>
      <c r="E126" s="262"/>
      <c r="F126" s="263" t="s">
        <v>846</v>
      </c>
      <c r="G126" s="242"/>
      <c r="H126" s="242" t="s">
        <v>886</v>
      </c>
      <c r="I126" s="242" t="s">
        <v>848</v>
      </c>
      <c r="J126" s="242">
        <v>120</v>
      </c>
      <c r="K126" s="288"/>
    </row>
    <row r="127" spans="2:11" s="1" customFormat="1" ht="15" customHeight="1">
      <c r="B127" s="285"/>
      <c r="C127" s="242" t="s">
        <v>895</v>
      </c>
      <c r="D127" s="242"/>
      <c r="E127" s="242"/>
      <c r="F127" s="263" t="s">
        <v>846</v>
      </c>
      <c r="G127" s="242"/>
      <c r="H127" s="242" t="s">
        <v>896</v>
      </c>
      <c r="I127" s="242" t="s">
        <v>848</v>
      </c>
      <c r="J127" s="242" t="s">
        <v>897</v>
      </c>
      <c r="K127" s="288"/>
    </row>
    <row r="128" spans="2:11" s="1" customFormat="1" ht="15" customHeight="1">
      <c r="B128" s="285"/>
      <c r="C128" s="242" t="s">
        <v>794</v>
      </c>
      <c r="D128" s="242"/>
      <c r="E128" s="242"/>
      <c r="F128" s="263" t="s">
        <v>846</v>
      </c>
      <c r="G128" s="242"/>
      <c r="H128" s="242" t="s">
        <v>898</v>
      </c>
      <c r="I128" s="242" t="s">
        <v>848</v>
      </c>
      <c r="J128" s="242" t="s">
        <v>897</v>
      </c>
      <c r="K128" s="288"/>
    </row>
    <row r="129" spans="2:11" s="1" customFormat="1" ht="15" customHeight="1">
      <c r="B129" s="285"/>
      <c r="C129" s="242" t="s">
        <v>857</v>
      </c>
      <c r="D129" s="242"/>
      <c r="E129" s="242"/>
      <c r="F129" s="263" t="s">
        <v>852</v>
      </c>
      <c r="G129" s="242"/>
      <c r="H129" s="242" t="s">
        <v>858</v>
      </c>
      <c r="I129" s="242" t="s">
        <v>848</v>
      </c>
      <c r="J129" s="242">
        <v>15</v>
      </c>
      <c r="K129" s="288"/>
    </row>
    <row r="130" spans="2:11" s="1" customFormat="1" ht="15" customHeight="1">
      <c r="B130" s="285"/>
      <c r="C130" s="266" t="s">
        <v>859</v>
      </c>
      <c r="D130" s="266"/>
      <c r="E130" s="266"/>
      <c r="F130" s="267" t="s">
        <v>852</v>
      </c>
      <c r="G130" s="266"/>
      <c r="H130" s="266" t="s">
        <v>860</v>
      </c>
      <c r="I130" s="266" t="s">
        <v>848</v>
      </c>
      <c r="J130" s="266">
        <v>15</v>
      </c>
      <c r="K130" s="288"/>
    </row>
    <row r="131" spans="2:11" s="1" customFormat="1" ht="15" customHeight="1">
      <c r="B131" s="285"/>
      <c r="C131" s="266" t="s">
        <v>861</v>
      </c>
      <c r="D131" s="266"/>
      <c r="E131" s="266"/>
      <c r="F131" s="267" t="s">
        <v>852</v>
      </c>
      <c r="G131" s="266"/>
      <c r="H131" s="266" t="s">
        <v>862</v>
      </c>
      <c r="I131" s="266" t="s">
        <v>848</v>
      </c>
      <c r="J131" s="266">
        <v>20</v>
      </c>
      <c r="K131" s="288"/>
    </row>
    <row r="132" spans="2:11" s="1" customFormat="1" ht="15" customHeight="1">
      <c r="B132" s="285"/>
      <c r="C132" s="266" t="s">
        <v>863</v>
      </c>
      <c r="D132" s="266"/>
      <c r="E132" s="266"/>
      <c r="F132" s="267" t="s">
        <v>852</v>
      </c>
      <c r="G132" s="266"/>
      <c r="H132" s="266" t="s">
        <v>864</v>
      </c>
      <c r="I132" s="266" t="s">
        <v>848</v>
      </c>
      <c r="J132" s="266">
        <v>20</v>
      </c>
      <c r="K132" s="288"/>
    </row>
    <row r="133" spans="2:11" s="1" customFormat="1" ht="15" customHeight="1">
      <c r="B133" s="285"/>
      <c r="C133" s="242" t="s">
        <v>851</v>
      </c>
      <c r="D133" s="242"/>
      <c r="E133" s="242"/>
      <c r="F133" s="263" t="s">
        <v>852</v>
      </c>
      <c r="G133" s="242"/>
      <c r="H133" s="242" t="s">
        <v>886</v>
      </c>
      <c r="I133" s="242" t="s">
        <v>848</v>
      </c>
      <c r="J133" s="242">
        <v>50</v>
      </c>
      <c r="K133" s="288"/>
    </row>
    <row r="134" spans="2:11" s="1" customFormat="1" ht="15" customHeight="1">
      <c r="B134" s="285"/>
      <c r="C134" s="242" t="s">
        <v>865</v>
      </c>
      <c r="D134" s="242"/>
      <c r="E134" s="242"/>
      <c r="F134" s="263" t="s">
        <v>852</v>
      </c>
      <c r="G134" s="242"/>
      <c r="H134" s="242" t="s">
        <v>886</v>
      </c>
      <c r="I134" s="242" t="s">
        <v>848</v>
      </c>
      <c r="J134" s="242">
        <v>50</v>
      </c>
      <c r="K134" s="288"/>
    </row>
    <row r="135" spans="2:11" s="1" customFormat="1" ht="15" customHeight="1">
      <c r="B135" s="285"/>
      <c r="C135" s="242" t="s">
        <v>871</v>
      </c>
      <c r="D135" s="242"/>
      <c r="E135" s="242"/>
      <c r="F135" s="263" t="s">
        <v>852</v>
      </c>
      <c r="G135" s="242"/>
      <c r="H135" s="242" t="s">
        <v>886</v>
      </c>
      <c r="I135" s="242" t="s">
        <v>848</v>
      </c>
      <c r="J135" s="242">
        <v>50</v>
      </c>
      <c r="K135" s="288"/>
    </row>
    <row r="136" spans="2:11" s="1" customFormat="1" ht="15" customHeight="1">
      <c r="B136" s="285"/>
      <c r="C136" s="242" t="s">
        <v>873</v>
      </c>
      <c r="D136" s="242"/>
      <c r="E136" s="242"/>
      <c r="F136" s="263" t="s">
        <v>852</v>
      </c>
      <c r="G136" s="242"/>
      <c r="H136" s="242" t="s">
        <v>886</v>
      </c>
      <c r="I136" s="242" t="s">
        <v>848</v>
      </c>
      <c r="J136" s="242">
        <v>50</v>
      </c>
      <c r="K136" s="288"/>
    </row>
    <row r="137" spans="2:11" s="1" customFormat="1" ht="15" customHeight="1">
      <c r="B137" s="285"/>
      <c r="C137" s="242" t="s">
        <v>874</v>
      </c>
      <c r="D137" s="242"/>
      <c r="E137" s="242"/>
      <c r="F137" s="263" t="s">
        <v>852</v>
      </c>
      <c r="G137" s="242"/>
      <c r="H137" s="242" t="s">
        <v>899</v>
      </c>
      <c r="I137" s="242" t="s">
        <v>848</v>
      </c>
      <c r="J137" s="242">
        <v>255</v>
      </c>
      <c r="K137" s="288"/>
    </row>
    <row r="138" spans="2:11" s="1" customFormat="1" ht="15" customHeight="1">
      <c r="B138" s="285"/>
      <c r="C138" s="242" t="s">
        <v>876</v>
      </c>
      <c r="D138" s="242"/>
      <c r="E138" s="242"/>
      <c r="F138" s="263" t="s">
        <v>846</v>
      </c>
      <c r="G138" s="242"/>
      <c r="H138" s="242" t="s">
        <v>900</v>
      </c>
      <c r="I138" s="242" t="s">
        <v>878</v>
      </c>
      <c r="J138" s="242"/>
      <c r="K138" s="288"/>
    </row>
    <row r="139" spans="2:11" s="1" customFormat="1" ht="15" customHeight="1">
      <c r="B139" s="285"/>
      <c r="C139" s="242" t="s">
        <v>879</v>
      </c>
      <c r="D139" s="242"/>
      <c r="E139" s="242"/>
      <c r="F139" s="263" t="s">
        <v>846</v>
      </c>
      <c r="G139" s="242"/>
      <c r="H139" s="242" t="s">
        <v>901</v>
      </c>
      <c r="I139" s="242" t="s">
        <v>881</v>
      </c>
      <c r="J139" s="242"/>
      <c r="K139" s="288"/>
    </row>
    <row r="140" spans="2:11" s="1" customFormat="1" ht="15" customHeight="1">
      <c r="B140" s="285"/>
      <c r="C140" s="242" t="s">
        <v>882</v>
      </c>
      <c r="D140" s="242"/>
      <c r="E140" s="242"/>
      <c r="F140" s="263" t="s">
        <v>846</v>
      </c>
      <c r="G140" s="242"/>
      <c r="H140" s="242" t="s">
        <v>882</v>
      </c>
      <c r="I140" s="242" t="s">
        <v>881</v>
      </c>
      <c r="J140" s="242"/>
      <c r="K140" s="288"/>
    </row>
    <row r="141" spans="2:11" s="1" customFormat="1" ht="15" customHeight="1">
      <c r="B141" s="285"/>
      <c r="C141" s="242" t="s">
        <v>37</v>
      </c>
      <c r="D141" s="242"/>
      <c r="E141" s="242"/>
      <c r="F141" s="263" t="s">
        <v>846</v>
      </c>
      <c r="G141" s="242"/>
      <c r="H141" s="242" t="s">
        <v>902</v>
      </c>
      <c r="I141" s="242" t="s">
        <v>881</v>
      </c>
      <c r="J141" s="242"/>
      <c r="K141" s="288"/>
    </row>
    <row r="142" spans="2:11" s="1" customFormat="1" ht="15" customHeight="1">
      <c r="B142" s="285"/>
      <c r="C142" s="242" t="s">
        <v>903</v>
      </c>
      <c r="D142" s="242"/>
      <c r="E142" s="242"/>
      <c r="F142" s="263" t="s">
        <v>846</v>
      </c>
      <c r="G142" s="242"/>
      <c r="H142" s="242" t="s">
        <v>904</v>
      </c>
      <c r="I142" s="242" t="s">
        <v>881</v>
      </c>
      <c r="J142" s="242"/>
      <c r="K142" s="288"/>
    </row>
    <row r="143" spans="2:11" s="1" customFormat="1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spans="2:11" s="1" customFormat="1" ht="18.75" customHeight="1">
      <c r="B144" s="276"/>
      <c r="C144" s="276"/>
      <c r="D144" s="276"/>
      <c r="E144" s="276"/>
      <c r="F144" s="277"/>
      <c r="G144" s="276"/>
      <c r="H144" s="276"/>
      <c r="I144" s="276"/>
      <c r="J144" s="276"/>
      <c r="K144" s="276"/>
    </row>
    <row r="145" spans="2:11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pans="2:11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pans="2:11" s="1" customFormat="1" ht="45" customHeight="1">
      <c r="B147" s="253"/>
      <c r="C147" s="371" t="s">
        <v>905</v>
      </c>
      <c r="D147" s="371"/>
      <c r="E147" s="371"/>
      <c r="F147" s="371"/>
      <c r="G147" s="371"/>
      <c r="H147" s="371"/>
      <c r="I147" s="371"/>
      <c r="J147" s="371"/>
      <c r="K147" s="254"/>
    </row>
    <row r="148" spans="2:11" s="1" customFormat="1" ht="17.25" customHeight="1">
      <c r="B148" s="253"/>
      <c r="C148" s="255" t="s">
        <v>840</v>
      </c>
      <c r="D148" s="255"/>
      <c r="E148" s="255"/>
      <c r="F148" s="255" t="s">
        <v>841</v>
      </c>
      <c r="G148" s="256"/>
      <c r="H148" s="255" t="s">
        <v>53</v>
      </c>
      <c r="I148" s="255" t="s">
        <v>56</v>
      </c>
      <c r="J148" s="255" t="s">
        <v>842</v>
      </c>
      <c r="K148" s="254"/>
    </row>
    <row r="149" spans="2:11" s="1" customFormat="1" ht="17.25" customHeight="1">
      <c r="B149" s="253"/>
      <c r="C149" s="257" t="s">
        <v>843</v>
      </c>
      <c r="D149" s="257"/>
      <c r="E149" s="257"/>
      <c r="F149" s="258" t="s">
        <v>844</v>
      </c>
      <c r="G149" s="259"/>
      <c r="H149" s="257"/>
      <c r="I149" s="257"/>
      <c r="J149" s="257" t="s">
        <v>845</v>
      </c>
      <c r="K149" s="254"/>
    </row>
    <row r="150" spans="2:11" s="1" customFormat="1" ht="5.25" customHeight="1">
      <c r="B150" s="265"/>
      <c r="C150" s="260"/>
      <c r="D150" s="260"/>
      <c r="E150" s="260"/>
      <c r="F150" s="260"/>
      <c r="G150" s="261"/>
      <c r="H150" s="260"/>
      <c r="I150" s="260"/>
      <c r="J150" s="260"/>
      <c r="K150" s="288"/>
    </row>
    <row r="151" spans="2:11" s="1" customFormat="1" ht="15" customHeight="1">
      <c r="B151" s="265"/>
      <c r="C151" s="292" t="s">
        <v>849</v>
      </c>
      <c r="D151" s="242"/>
      <c r="E151" s="242"/>
      <c r="F151" s="293" t="s">
        <v>846</v>
      </c>
      <c r="G151" s="242"/>
      <c r="H151" s="292" t="s">
        <v>886</v>
      </c>
      <c r="I151" s="292" t="s">
        <v>848</v>
      </c>
      <c r="J151" s="292">
        <v>120</v>
      </c>
      <c r="K151" s="288"/>
    </row>
    <row r="152" spans="2:11" s="1" customFormat="1" ht="15" customHeight="1">
      <c r="B152" s="265"/>
      <c r="C152" s="292" t="s">
        <v>895</v>
      </c>
      <c r="D152" s="242"/>
      <c r="E152" s="242"/>
      <c r="F152" s="293" t="s">
        <v>846</v>
      </c>
      <c r="G152" s="242"/>
      <c r="H152" s="292" t="s">
        <v>906</v>
      </c>
      <c r="I152" s="292" t="s">
        <v>848</v>
      </c>
      <c r="J152" s="292" t="s">
        <v>897</v>
      </c>
      <c r="K152" s="288"/>
    </row>
    <row r="153" spans="2:11" s="1" customFormat="1" ht="15" customHeight="1">
      <c r="B153" s="265"/>
      <c r="C153" s="292" t="s">
        <v>794</v>
      </c>
      <c r="D153" s="242"/>
      <c r="E153" s="242"/>
      <c r="F153" s="293" t="s">
        <v>846</v>
      </c>
      <c r="G153" s="242"/>
      <c r="H153" s="292" t="s">
        <v>907</v>
      </c>
      <c r="I153" s="292" t="s">
        <v>848</v>
      </c>
      <c r="J153" s="292" t="s">
        <v>897</v>
      </c>
      <c r="K153" s="288"/>
    </row>
    <row r="154" spans="2:11" s="1" customFormat="1" ht="15" customHeight="1">
      <c r="B154" s="265"/>
      <c r="C154" s="292" t="s">
        <v>851</v>
      </c>
      <c r="D154" s="242"/>
      <c r="E154" s="242"/>
      <c r="F154" s="293" t="s">
        <v>852</v>
      </c>
      <c r="G154" s="242"/>
      <c r="H154" s="292" t="s">
        <v>886</v>
      </c>
      <c r="I154" s="292" t="s">
        <v>848</v>
      </c>
      <c r="J154" s="292">
        <v>50</v>
      </c>
      <c r="K154" s="288"/>
    </row>
    <row r="155" spans="2:11" s="1" customFormat="1" ht="15" customHeight="1">
      <c r="B155" s="265"/>
      <c r="C155" s="292" t="s">
        <v>854</v>
      </c>
      <c r="D155" s="242"/>
      <c r="E155" s="242"/>
      <c r="F155" s="293" t="s">
        <v>846</v>
      </c>
      <c r="G155" s="242"/>
      <c r="H155" s="292" t="s">
        <v>886</v>
      </c>
      <c r="I155" s="292" t="s">
        <v>856</v>
      </c>
      <c r="J155" s="292"/>
      <c r="K155" s="288"/>
    </row>
    <row r="156" spans="2:11" s="1" customFormat="1" ht="15" customHeight="1">
      <c r="B156" s="265"/>
      <c r="C156" s="292" t="s">
        <v>865</v>
      </c>
      <c r="D156" s="242"/>
      <c r="E156" s="242"/>
      <c r="F156" s="293" t="s">
        <v>852</v>
      </c>
      <c r="G156" s="242"/>
      <c r="H156" s="292" t="s">
        <v>886</v>
      </c>
      <c r="I156" s="292" t="s">
        <v>848</v>
      </c>
      <c r="J156" s="292">
        <v>50</v>
      </c>
      <c r="K156" s="288"/>
    </row>
    <row r="157" spans="2:11" s="1" customFormat="1" ht="15" customHeight="1">
      <c r="B157" s="265"/>
      <c r="C157" s="292" t="s">
        <v>873</v>
      </c>
      <c r="D157" s="242"/>
      <c r="E157" s="242"/>
      <c r="F157" s="293" t="s">
        <v>852</v>
      </c>
      <c r="G157" s="242"/>
      <c r="H157" s="292" t="s">
        <v>886</v>
      </c>
      <c r="I157" s="292" t="s">
        <v>848</v>
      </c>
      <c r="J157" s="292">
        <v>50</v>
      </c>
      <c r="K157" s="288"/>
    </row>
    <row r="158" spans="2:11" s="1" customFormat="1" ht="15" customHeight="1">
      <c r="B158" s="265"/>
      <c r="C158" s="292" t="s">
        <v>871</v>
      </c>
      <c r="D158" s="242"/>
      <c r="E158" s="242"/>
      <c r="F158" s="293" t="s">
        <v>852</v>
      </c>
      <c r="G158" s="242"/>
      <c r="H158" s="292" t="s">
        <v>886</v>
      </c>
      <c r="I158" s="292" t="s">
        <v>848</v>
      </c>
      <c r="J158" s="292">
        <v>50</v>
      </c>
      <c r="K158" s="288"/>
    </row>
    <row r="159" spans="2:11" s="1" customFormat="1" ht="15" customHeight="1">
      <c r="B159" s="265"/>
      <c r="C159" s="292" t="s">
        <v>102</v>
      </c>
      <c r="D159" s="242"/>
      <c r="E159" s="242"/>
      <c r="F159" s="293" t="s">
        <v>846</v>
      </c>
      <c r="G159" s="242"/>
      <c r="H159" s="292" t="s">
        <v>908</v>
      </c>
      <c r="I159" s="292" t="s">
        <v>848</v>
      </c>
      <c r="J159" s="292" t="s">
        <v>909</v>
      </c>
      <c r="K159" s="288"/>
    </row>
    <row r="160" spans="2:11" s="1" customFormat="1" ht="15" customHeight="1">
      <c r="B160" s="265"/>
      <c r="C160" s="292" t="s">
        <v>910</v>
      </c>
      <c r="D160" s="242"/>
      <c r="E160" s="242"/>
      <c r="F160" s="293" t="s">
        <v>846</v>
      </c>
      <c r="G160" s="242"/>
      <c r="H160" s="292" t="s">
        <v>911</v>
      </c>
      <c r="I160" s="292" t="s">
        <v>881</v>
      </c>
      <c r="J160" s="292"/>
      <c r="K160" s="288"/>
    </row>
    <row r="161" spans="2:11" s="1" customFormat="1" ht="15" customHeight="1">
      <c r="B161" s="294"/>
      <c r="C161" s="274"/>
      <c r="D161" s="274"/>
      <c r="E161" s="274"/>
      <c r="F161" s="274"/>
      <c r="G161" s="274"/>
      <c r="H161" s="274"/>
      <c r="I161" s="274"/>
      <c r="J161" s="274"/>
      <c r="K161" s="295"/>
    </row>
    <row r="162" spans="2:11" s="1" customFormat="1" ht="18.75" customHeight="1">
      <c r="B162" s="276"/>
      <c r="C162" s="286"/>
      <c r="D162" s="286"/>
      <c r="E162" s="286"/>
      <c r="F162" s="296"/>
      <c r="G162" s="286"/>
      <c r="H162" s="286"/>
      <c r="I162" s="286"/>
      <c r="J162" s="286"/>
      <c r="K162" s="276"/>
    </row>
    <row r="163" spans="2:11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pans="2:11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pans="2:11" s="1" customFormat="1" ht="45" customHeight="1">
      <c r="B165" s="234"/>
      <c r="C165" s="369" t="s">
        <v>912</v>
      </c>
      <c r="D165" s="369"/>
      <c r="E165" s="369"/>
      <c r="F165" s="369"/>
      <c r="G165" s="369"/>
      <c r="H165" s="369"/>
      <c r="I165" s="369"/>
      <c r="J165" s="369"/>
      <c r="K165" s="235"/>
    </row>
    <row r="166" spans="2:11" s="1" customFormat="1" ht="17.25" customHeight="1">
      <c r="B166" s="234"/>
      <c r="C166" s="255" t="s">
        <v>840</v>
      </c>
      <c r="D166" s="255"/>
      <c r="E166" s="255"/>
      <c r="F166" s="255" t="s">
        <v>841</v>
      </c>
      <c r="G166" s="297"/>
      <c r="H166" s="298" t="s">
        <v>53</v>
      </c>
      <c r="I166" s="298" t="s">
        <v>56</v>
      </c>
      <c r="J166" s="255" t="s">
        <v>842</v>
      </c>
      <c r="K166" s="235"/>
    </row>
    <row r="167" spans="2:11" s="1" customFormat="1" ht="17.25" customHeight="1">
      <c r="B167" s="236"/>
      <c r="C167" s="257" t="s">
        <v>843</v>
      </c>
      <c r="D167" s="257"/>
      <c r="E167" s="257"/>
      <c r="F167" s="258" t="s">
        <v>844</v>
      </c>
      <c r="G167" s="299"/>
      <c r="H167" s="300"/>
      <c r="I167" s="300"/>
      <c r="J167" s="257" t="s">
        <v>845</v>
      </c>
      <c r="K167" s="237"/>
    </row>
    <row r="168" spans="2:11" s="1" customFormat="1" ht="5.25" customHeight="1">
      <c r="B168" s="265"/>
      <c r="C168" s="260"/>
      <c r="D168" s="260"/>
      <c r="E168" s="260"/>
      <c r="F168" s="260"/>
      <c r="G168" s="261"/>
      <c r="H168" s="260"/>
      <c r="I168" s="260"/>
      <c r="J168" s="260"/>
      <c r="K168" s="288"/>
    </row>
    <row r="169" spans="2:11" s="1" customFormat="1" ht="15" customHeight="1">
      <c r="B169" s="265"/>
      <c r="C169" s="242" t="s">
        <v>849</v>
      </c>
      <c r="D169" s="242"/>
      <c r="E169" s="242"/>
      <c r="F169" s="263" t="s">
        <v>846</v>
      </c>
      <c r="G169" s="242"/>
      <c r="H169" s="242" t="s">
        <v>886</v>
      </c>
      <c r="I169" s="242" t="s">
        <v>848</v>
      </c>
      <c r="J169" s="242">
        <v>120</v>
      </c>
      <c r="K169" s="288"/>
    </row>
    <row r="170" spans="2:11" s="1" customFormat="1" ht="15" customHeight="1">
      <c r="B170" s="265"/>
      <c r="C170" s="242" t="s">
        <v>895</v>
      </c>
      <c r="D170" s="242"/>
      <c r="E170" s="242"/>
      <c r="F170" s="263" t="s">
        <v>846</v>
      </c>
      <c r="G170" s="242"/>
      <c r="H170" s="242" t="s">
        <v>896</v>
      </c>
      <c r="I170" s="242" t="s">
        <v>848</v>
      </c>
      <c r="J170" s="242" t="s">
        <v>897</v>
      </c>
      <c r="K170" s="288"/>
    </row>
    <row r="171" spans="2:11" s="1" customFormat="1" ht="15" customHeight="1">
      <c r="B171" s="265"/>
      <c r="C171" s="242" t="s">
        <v>794</v>
      </c>
      <c r="D171" s="242"/>
      <c r="E171" s="242"/>
      <c r="F171" s="263" t="s">
        <v>846</v>
      </c>
      <c r="G171" s="242"/>
      <c r="H171" s="242" t="s">
        <v>913</v>
      </c>
      <c r="I171" s="242" t="s">
        <v>848</v>
      </c>
      <c r="J171" s="242" t="s">
        <v>897</v>
      </c>
      <c r="K171" s="288"/>
    </row>
    <row r="172" spans="2:11" s="1" customFormat="1" ht="15" customHeight="1">
      <c r="B172" s="265"/>
      <c r="C172" s="242" t="s">
        <v>851</v>
      </c>
      <c r="D172" s="242"/>
      <c r="E172" s="242"/>
      <c r="F172" s="263" t="s">
        <v>852</v>
      </c>
      <c r="G172" s="242"/>
      <c r="H172" s="242" t="s">
        <v>913</v>
      </c>
      <c r="I172" s="242" t="s">
        <v>848</v>
      </c>
      <c r="J172" s="242">
        <v>50</v>
      </c>
      <c r="K172" s="288"/>
    </row>
    <row r="173" spans="2:11" s="1" customFormat="1" ht="15" customHeight="1">
      <c r="B173" s="265"/>
      <c r="C173" s="242" t="s">
        <v>854</v>
      </c>
      <c r="D173" s="242"/>
      <c r="E173" s="242"/>
      <c r="F173" s="263" t="s">
        <v>846</v>
      </c>
      <c r="G173" s="242"/>
      <c r="H173" s="242" t="s">
        <v>913</v>
      </c>
      <c r="I173" s="242" t="s">
        <v>856</v>
      </c>
      <c r="J173" s="242"/>
      <c r="K173" s="288"/>
    </row>
    <row r="174" spans="2:11" s="1" customFormat="1" ht="15" customHeight="1">
      <c r="B174" s="265"/>
      <c r="C174" s="242" t="s">
        <v>865</v>
      </c>
      <c r="D174" s="242"/>
      <c r="E174" s="242"/>
      <c r="F174" s="263" t="s">
        <v>852</v>
      </c>
      <c r="G174" s="242"/>
      <c r="H174" s="242" t="s">
        <v>913</v>
      </c>
      <c r="I174" s="242" t="s">
        <v>848</v>
      </c>
      <c r="J174" s="242">
        <v>50</v>
      </c>
      <c r="K174" s="288"/>
    </row>
    <row r="175" spans="2:11" s="1" customFormat="1" ht="15" customHeight="1">
      <c r="B175" s="265"/>
      <c r="C175" s="242" t="s">
        <v>873</v>
      </c>
      <c r="D175" s="242"/>
      <c r="E175" s="242"/>
      <c r="F175" s="263" t="s">
        <v>852</v>
      </c>
      <c r="G175" s="242"/>
      <c r="H175" s="242" t="s">
        <v>913</v>
      </c>
      <c r="I175" s="242" t="s">
        <v>848</v>
      </c>
      <c r="J175" s="242">
        <v>50</v>
      </c>
      <c r="K175" s="288"/>
    </row>
    <row r="176" spans="2:11" s="1" customFormat="1" ht="15" customHeight="1">
      <c r="B176" s="265"/>
      <c r="C176" s="242" t="s">
        <v>871</v>
      </c>
      <c r="D176" s="242"/>
      <c r="E176" s="242"/>
      <c r="F176" s="263" t="s">
        <v>852</v>
      </c>
      <c r="G176" s="242"/>
      <c r="H176" s="242" t="s">
        <v>913</v>
      </c>
      <c r="I176" s="242" t="s">
        <v>848</v>
      </c>
      <c r="J176" s="242">
        <v>50</v>
      </c>
      <c r="K176" s="288"/>
    </row>
    <row r="177" spans="2:11" s="1" customFormat="1" ht="15" customHeight="1">
      <c r="B177" s="265"/>
      <c r="C177" s="242" t="s">
        <v>118</v>
      </c>
      <c r="D177" s="242"/>
      <c r="E177" s="242"/>
      <c r="F177" s="263" t="s">
        <v>846</v>
      </c>
      <c r="G177" s="242"/>
      <c r="H177" s="242" t="s">
        <v>914</v>
      </c>
      <c r="I177" s="242" t="s">
        <v>915</v>
      </c>
      <c r="J177" s="242"/>
      <c r="K177" s="288"/>
    </row>
    <row r="178" spans="2:11" s="1" customFormat="1" ht="15" customHeight="1">
      <c r="B178" s="265"/>
      <c r="C178" s="242" t="s">
        <v>56</v>
      </c>
      <c r="D178" s="242"/>
      <c r="E178" s="242"/>
      <c r="F178" s="263" t="s">
        <v>846</v>
      </c>
      <c r="G178" s="242"/>
      <c r="H178" s="242" t="s">
        <v>916</v>
      </c>
      <c r="I178" s="242" t="s">
        <v>917</v>
      </c>
      <c r="J178" s="242">
        <v>1</v>
      </c>
      <c r="K178" s="288"/>
    </row>
    <row r="179" spans="2:11" s="1" customFormat="1" ht="15" customHeight="1">
      <c r="B179" s="265"/>
      <c r="C179" s="242" t="s">
        <v>52</v>
      </c>
      <c r="D179" s="242"/>
      <c r="E179" s="242"/>
      <c r="F179" s="263" t="s">
        <v>846</v>
      </c>
      <c r="G179" s="242"/>
      <c r="H179" s="242" t="s">
        <v>918</v>
      </c>
      <c r="I179" s="242" t="s">
        <v>848</v>
      </c>
      <c r="J179" s="242">
        <v>20</v>
      </c>
      <c r="K179" s="288"/>
    </row>
    <row r="180" spans="2:11" s="1" customFormat="1" ht="15" customHeight="1">
      <c r="B180" s="265"/>
      <c r="C180" s="242" t="s">
        <v>53</v>
      </c>
      <c r="D180" s="242"/>
      <c r="E180" s="242"/>
      <c r="F180" s="263" t="s">
        <v>846</v>
      </c>
      <c r="G180" s="242"/>
      <c r="H180" s="242" t="s">
        <v>919</v>
      </c>
      <c r="I180" s="242" t="s">
        <v>848</v>
      </c>
      <c r="J180" s="242">
        <v>255</v>
      </c>
      <c r="K180" s="288"/>
    </row>
    <row r="181" spans="2:11" s="1" customFormat="1" ht="15" customHeight="1">
      <c r="B181" s="265"/>
      <c r="C181" s="242" t="s">
        <v>119</v>
      </c>
      <c r="D181" s="242"/>
      <c r="E181" s="242"/>
      <c r="F181" s="263" t="s">
        <v>846</v>
      </c>
      <c r="G181" s="242"/>
      <c r="H181" s="242" t="s">
        <v>810</v>
      </c>
      <c r="I181" s="242" t="s">
        <v>848</v>
      </c>
      <c r="J181" s="242">
        <v>10</v>
      </c>
      <c r="K181" s="288"/>
    </row>
    <row r="182" spans="2:11" s="1" customFormat="1" ht="15" customHeight="1">
      <c r="B182" s="265"/>
      <c r="C182" s="242" t="s">
        <v>120</v>
      </c>
      <c r="D182" s="242"/>
      <c r="E182" s="242"/>
      <c r="F182" s="263" t="s">
        <v>846</v>
      </c>
      <c r="G182" s="242"/>
      <c r="H182" s="242" t="s">
        <v>920</v>
      </c>
      <c r="I182" s="242" t="s">
        <v>881</v>
      </c>
      <c r="J182" s="242"/>
      <c r="K182" s="288"/>
    </row>
    <row r="183" spans="2:11" s="1" customFormat="1" ht="15" customHeight="1">
      <c r="B183" s="265"/>
      <c r="C183" s="242" t="s">
        <v>921</v>
      </c>
      <c r="D183" s="242"/>
      <c r="E183" s="242"/>
      <c r="F183" s="263" t="s">
        <v>846</v>
      </c>
      <c r="G183" s="242"/>
      <c r="H183" s="242" t="s">
        <v>922</v>
      </c>
      <c r="I183" s="242" t="s">
        <v>881</v>
      </c>
      <c r="J183" s="242"/>
      <c r="K183" s="288"/>
    </row>
    <row r="184" spans="2:11" s="1" customFormat="1" ht="15" customHeight="1">
      <c r="B184" s="265"/>
      <c r="C184" s="242" t="s">
        <v>910</v>
      </c>
      <c r="D184" s="242"/>
      <c r="E184" s="242"/>
      <c r="F184" s="263" t="s">
        <v>846</v>
      </c>
      <c r="G184" s="242"/>
      <c r="H184" s="242" t="s">
        <v>923</v>
      </c>
      <c r="I184" s="242" t="s">
        <v>881</v>
      </c>
      <c r="J184" s="242"/>
      <c r="K184" s="288"/>
    </row>
    <row r="185" spans="2:11" s="1" customFormat="1" ht="15" customHeight="1">
      <c r="B185" s="265"/>
      <c r="C185" s="242" t="s">
        <v>122</v>
      </c>
      <c r="D185" s="242"/>
      <c r="E185" s="242"/>
      <c r="F185" s="263" t="s">
        <v>852</v>
      </c>
      <c r="G185" s="242"/>
      <c r="H185" s="242" t="s">
        <v>924</v>
      </c>
      <c r="I185" s="242" t="s">
        <v>848</v>
      </c>
      <c r="J185" s="242">
        <v>50</v>
      </c>
      <c r="K185" s="288"/>
    </row>
    <row r="186" spans="2:11" s="1" customFormat="1" ht="15" customHeight="1">
      <c r="B186" s="265"/>
      <c r="C186" s="242" t="s">
        <v>925</v>
      </c>
      <c r="D186" s="242"/>
      <c r="E186" s="242"/>
      <c r="F186" s="263" t="s">
        <v>852</v>
      </c>
      <c r="G186" s="242"/>
      <c r="H186" s="242" t="s">
        <v>926</v>
      </c>
      <c r="I186" s="242" t="s">
        <v>927</v>
      </c>
      <c r="J186" s="242"/>
      <c r="K186" s="288"/>
    </row>
    <row r="187" spans="2:11" s="1" customFormat="1" ht="15" customHeight="1">
      <c r="B187" s="265"/>
      <c r="C187" s="242" t="s">
        <v>928</v>
      </c>
      <c r="D187" s="242"/>
      <c r="E187" s="242"/>
      <c r="F187" s="263" t="s">
        <v>852</v>
      </c>
      <c r="G187" s="242"/>
      <c r="H187" s="242" t="s">
        <v>929</v>
      </c>
      <c r="I187" s="242" t="s">
        <v>927</v>
      </c>
      <c r="J187" s="242"/>
      <c r="K187" s="288"/>
    </row>
    <row r="188" spans="2:11" s="1" customFormat="1" ht="15" customHeight="1">
      <c r="B188" s="265"/>
      <c r="C188" s="242" t="s">
        <v>930</v>
      </c>
      <c r="D188" s="242"/>
      <c r="E188" s="242"/>
      <c r="F188" s="263" t="s">
        <v>852</v>
      </c>
      <c r="G188" s="242"/>
      <c r="H188" s="242" t="s">
        <v>931</v>
      </c>
      <c r="I188" s="242" t="s">
        <v>927</v>
      </c>
      <c r="J188" s="242"/>
      <c r="K188" s="288"/>
    </row>
    <row r="189" spans="2:11" s="1" customFormat="1" ht="15" customHeight="1">
      <c r="B189" s="265"/>
      <c r="C189" s="301" t="s">
        <v>932</v>
      </c>
      <c r="D189" s="242"/>
      <c r="E189" s="242"/>
      <c r="F189" s="263" t="s">
        <v>852</v>
      </c>
      <c r="G189" s="242"/>
      <c r="H189" s="242" t="s">
        <v>933</v>
      </c>
      <c r="I189" s="242" t="s">
        <v>934</v>
      </c>
      <c r="J189" s="302" t="s">
        <v>935</v>
      </c>
      <c r="K189" s="288"/>
    </row>
    <row r="190" spans="2:11" s="16" customFormat="1" ht="15" customHeight="1">
      <c r="B190" s="303"/>
      <c r="C190" s="304" t="s">
        <v>936</v>
      </c>
      <c r="D190" s="305"/>
      <c r="E190" s="305"/>
      <c r="F190" s="306" t="s">
        <v>852</v>
      </c>
      <c r="G190" s="305"/>
      <c r="H190" s="305" t="s">
        <v>937</v>
      </c>
      <c r="I190" s="305" t="s">
        <v>934</v>
      </c>
      <c r="J190" s="307" t="s">
        <v>935</v>
      </c>
      <c r="K190" s="308"/>
    </row>
    <row r="191" spans="2:11" s="1" customFormat="1" ht="15" customHeight="1">
      <c r="B191" s="265"/>
      <c r="C191" s="301" t="s">
        <v>41</v>
      </c>
      <c r="D191" s="242"/>
      <c r="E191" s="242"/>
      <c r="F191" s="263" t="s">
        <v>846</v>
      </c>
      <c r="G191" s="242"/>
      <c r="H191" s="239" t="s">
        <v>938</v>
      </c>
      <c r="I191" s="242" t="s">
        <v>939</v>
      </c>
      <c r="J191" s="242"/>
      <c r="K191" s="288"/>
    </row>
    <row r="192" spans="2:11" s="1" customFormat="1" ht="15" customHeight="1">
      <c r="B192" s="265"/>
      <c r="C192" s="301" t="s">
        <v>940</v>
      </c>
      <c r="D192" s="242"/>
      <c r="E192" s="242"/>
      <c r="F192" s="263" t="s">
        <v>846</v>
      </c>
      <c r="G192" s="242"/>
      <c r="H192" s="242" t="s">
        <v>941</v>
      </c>
      <c r="I192" s="242" t="s">
        <v>881</v>
      </c>
      <c r="J192" s="242"/>
      <c r="K192" s="288"/>
    </row>
    <row r="193" spans="2:11" s="1" customFormat="1" ht="15" customHeight="1">
      <c r="B193" s="265"/>
      <c r="C193" s="301" t="s">
        <v>942</v>
      </c>
      <c r="D193" s="242"/>
      <c r="E193" s="242"/>
      <c r="F193" s="263" t="s">
        <v>846</v>
      </c>
      <c r="G193" s="242"/>
      <c r="H193" s="242" t="s">
        <v>943</v>
      </c>
      <c r="I193" s="242" t="s">
        <v>881</v>
      </c>
      <c r="J193" s="242"/>
      <c r="K193" s="288"/>
    </row>
    <row r="194" spans="2:11" s="1" customFormat="1" ht="15" customHeight="1">
      <c r="B194" s="265"/>
      <c r="C194" s="301" t="s">
        <v>944</v>
      </c>
      <c r="D194" s="242"/>
      <c r="E194" s="242"/>
      <c r="F194" s="263" t="s">
        <v>852</v>
      </c>
      <c r="G194" s="242"/>
      <c r="H194" s="242" t="s">
        <v>945</v>
      </c>
      <c r="I194" s="242" t="s">
        <v>881</v>
      </c>
      <c r="J194" s="242"/>
      <c r="K194" s="288"/>
    </row>
    <row r="195" spans="2:11" s="1" customFormat="1" ht="15" customHeight="1">
      <c r="B195" s="294"/>
      <c r="C195" s="309"/>
      <c r="D195" s="274"/>
      <c r="E195" s="274"/>
      <c r="F195" s="274"/>
      <c r="G195" s="274"/>
      <c r="H195" s="274"/>
      <c r="I195" s="274"/>
      <c r="J195" s="274"/>
      <c r="K195" s="295"/>
    </row>
    <row r="196" spans="2:11" s="1" customFormat="1" ht="18.75" customHeight="1">
      <c r="B196" s="276"/>
      <c r="C196" s="286"/>
      <c r="D196" s="286"/>
      <c r="E196" s="286"/>
      <c r="F196" s="296"/>
      <c r="G196" s="286"/>
      <c r="H196" s="286"/>
      <c r="I196" s="286"/>
      <c r="J196" s="286"/>
      <c r="K196" s="276"/>
    </row>
    <row r="197" spans="2:11" s="1" customFormat="1" ht="18.75" customHeight="1">
      <c r="B197" s="276"/>
      <c r="C197" s="286"/>
      <c r="D197" s="286"/>
      <c r="E197" s="286"/>
      <c r="F197" s="296"/>
      <c r="G197" s="286"/>
      <c r="H197" s="286"/>
      <c r="I197" s="286"/>
      <c r="J197" s="286"/>
      <c r="K197" s="276"/>
    </row>
    <row r="198" spans="2:11" s="1" customFormat="1" ht="18.75" customHeight="1">
      <c r="B198" s="249"/>
      <c r="C198" s="249"/>
      <c r="D198" s="249"/>
      <c r="E198" s="249"/>
      <c r="F198" s="249"/>
      <c r="G198" s="249"/>
      <c r="H198" s="249"/>
      <c r="I198" s="249"/>
      <c r="J198" s="249"/>
      <c r="K198" s="249"/>
    </row>
    <row r="199" spans="2:11" s="1" customFormat="1" ht="13.5">
      <c r="B199" s="231"/>
      <c r="C199" s="232"/>
      <c r="D199" s="232"/>
      <c r="E199" s="232"/>
      <c r="F199" s="232"/>
      <c r="G199" s="232"/>
      <c r="H199" s="232"/>
      <c r="I199" s="232"/>
      <c r="J199" s="232"/>
      <c r="K199" s="233"/>
    </row>
    <row r="200" spans="2:11" s="1" customFormat="1" ht="21">
      <c r="B200" s="234"/>
      <c r="C200" s="369" t="s">
        <v>946</v>
      </c>
      <c r="D200" s="369"/>
      <c r="E200" s="369"/>
      <c r="F200" s="369"/>
      <c r="G200" s="369"/>
      <c r="H200" s="369"/>
      <c r="I200" s="369"/>
      <c r="J200" s="369"/>
      <c r="K200" s="235"/>
    </row>
    <row r="201" spans="2:11" s="1" customFormat="1" ht="25.5" customHeight="1">
      <c r="B201" s="234"/>
      <c r="C201" s="310" t="s">
        <v>947</v>
      </c>
      <c r="D201" s="310"/>
      <c r="E201" s="310"/>
      <c r="F201" s="310" t="s">
        <v>948</v>
      </c>
      <c r="G201" s="311"/>
      <c r="H201" s="372" t="s">
        <v>949</v>
      </c>
      <c r="I201" s="372"/>
      <c r="J201" s="372"/>
      <c r="K201" s="235"/>
    </row>
    <row r="202" spans="2:11" s="1" customFormat="1" ht="5.25" customHeight="1">
      <c r="B202" s="265"/>
      <c r="C202" s="260"/>
      <c r="D202" s="260"/>
      <c r="E202" s="260"/>
      <c r="F202" s="260"/>
      <c r="G202" s="286"/>
      <c r="H202" s="260"/>
      <c r="I202" s="260"/>
      <c r="J202" s="260"/>
      <c r="K202" s="288"/>
    </row>
    <row r="203" spans="2:11" s="1" customFormat="1" ht="15" customHeight="1">
      <c r="B203" s="265"/>
      <c r="C203" s="242" t="s">
        <v>939</v>
      </c>
      <c r="D203" s="242"/>
      <c r="E203" s="242"/>
      <c r="F203" s="263" t="s">
        <v>42</v>
      </c>
      <c r="G203" s="242"/>
      <c r="H203" s="373" t="s">
        <v>950</v>
      </c>
      <c r="I203" s="373"/>
      <c r="J203" s="373"/>
      <c r="K203" s="288"/>
    </row>
    <row r="204" spans="2:11" s="1" customFormat="1" ht="15" customHeight="1">
      <c r="B204" s="265"/>
      <c r="C204" s="242"/>
      <c r="D204" s="242"/>
      <c r="E204" s="242"/>
      <c r="F204" s="263" t="s">
        <v>43</v>
      </c>
      <c r="G204" s="242"/>
      <c r="H204" s="373" t="s">
        <v>951</v>
      </c>
      <c r="I204" s="373"/>
      <c r="J204" s="373"/>
      <c r="K204" s="288"/>
    </row>
    <row r="205" spans="2:11" s="1" customFormat="1" ht="15" customHeight="1">
      <c r="B205" s="265"/>
      <c r="C205" s="242"/>
      <c r="D205" s="242"/>
      <c r="E205" s="242"/>
      <c r="F205" s="263" t="s">
        <v>46</v>
      </c>
      <c r="G205" s="242"/>
      <c r="H205" s="373" t="s">
        <v>952</v>
      </c>
      <c r="I205" s="373"/>
      <c r="J205" s="373"/>
      <c r="K205" s="288"/>
    </row>
    <row r="206" spans="2:11" s="1" customFormat="1" ht="15" customHeight="1">
      <c r="B206" s="265"/>
      <c r="C206" s="242"/>
      <c r="D206" s="242"/>
      <c r="E206" s="242"/>
      <c r="F206" s="263" t="s">
        <v>44</v>
      </c>
      <c r="G206" s="242"/>
      <c r="H206" s="373" t="s">
        <v>953</v>
      </c>
      <c r="I206" s="373"/>
      <c r="J206" s="373"/>
      <c r="K206" s="288"/>
    </row>
    <row r="207" spans="2:11" s="1" customFormat="1" ht="15" customHeight="1">
      <c r="B207" s="265"/>
      <c r="C207" s="242"/>
      <c r="D207" s="242"/>
      <c r="E207" s="242"/>
      <c r="F207" s="263" t="s">
        <v>45</v>
      </c>
      <c r="G207" s="242"/>
      <c r="H207" s="373" t="s">
        <v>954</v>
      </c>
      <c r="I207" s="373"/>
      <c r="J207" s="373"/>
      <c r="K207" s="288"/>
    </row>
    <row r="208" spans="2:11" s="1" customFormat="1" ht="15" customHeight="1">
      <c r="B208" s="265"/>
      <c r="C208" s="242"/>
      <c r="D208" s="242"/>
      <c r="E208" s="242"/>
      <c r="F208" s="263"/>
      <c r="G208" s="242"/>
      <c r="H208" s="242"/>
      <c r="I208" s="242"/>
      <c r="J208" s="242"/>
      <c r="K208" s="288"/>
    </row>
    <row r="209" spans="2:11" s="1" customFormat="1" ht="15" customHeight="1">
      <c r="B209" s="265"/>
      <c r="C209" s="242" t="s">
        <v>893</v>
      </c>
      <c r="D209" s="242"/>
      <c r="E209" s="242"/>
      <c r="F209" s="263" t="s">
        <v>78</v>
      </c>
      <c r="G209" s="242"/>
      <c r="H209" s="373" t="s">
        <v>955</v>
      </c>
      <c r="I209" s="373"/>
      <c r="J209" s="373"/>
      <c r="K209" s="288"/>
    </row>
    <row r="210" spans="2:11" s="1" customFormat="1" ht="15" customHeight="1">
      <c r="B210" s="265"/>
      <c r="C210" s="242"/>
      <c r="D210" s="242"/>
      <c r="E210" s="242"/>
      <c r="F210" s="263" t="s">
        <v>790</v>
      </c>
      <c r="G210" s="242"/>
      <c r="H210" s="373" t="s">
        <v>791</v>
      </c>
      <c r="I210" s="373"/>
      <c r="J210" s="373"/>
      <c r="K210" s="288"/>
    </row>
    <row r="211" spans="2:11" s="1" customFormat="1" ht="15" customHeight="1">
      <c r="B211" s="265"/>
      <c r="C211" s="242"/>
      <c r="D211" s="242"/>
      <c r="E211" s="242"/>
      <c r="F211" s="263" t="s">
        <v>85</v>
      </c>
      <c r="G211" s="242"/>
      <c r="H211" s="373" t="s">
        <v>956</v>
      </c>
      <c r="I211" s="373"/>
      <c r="J211" s="373"/>
      <c r="K211" s="288"/>
    </row>
    <row r="212" spans="2:11" s="1" customFormat="1" ht="15" customHeight="1">
      <c r="B212" s="312"/>
      <c r="C212" s="242"/>
      <c r="D212" s="242"/>
      <c r="E212" s="242"/>
      <c r="F212" s="263" t="s">
        <v>95</v>
      </c>
      <c r="G212" s="301"/>
      <c r="H212" s="374" t="s">
        <v>96</v>
      </c>
      <c r="I212" s="374"/>
      <c r="J212" s="374"/>
      <c r="K212" s="313"/>
    </row>
    <row r="213" spans="2:11" s="1" customFormat="1" ht="15" customHeight="1">
      <c r="B213" s="312"/>
      <c r="C213" s="242"/>
      <c r="D213" s="242"/>
      <c r="E213" s="242"/>
      <c r="F213" s="263" t="s">
        <v>792</v>
      </c>
      <c r="G213" s="301"/>
      <c r="H213" s="374" t="s">
        <v>746</v>
      </c>
      <c r="I213" s="374"/>
      <c r="J213" s="374"/>
      <c r="K213" s="313"/>
    </row>
    <row r="214" spans="2:11" s="1" customFormat="1" ht="15" customHeight="1">
      <c r="B214" s="312"/>
      <c r="C214" s="242"/>
      <c r="D214" s="242"/>
      <c r="E214" s="242"/>
      <c r="F214" s="263"/>
      <c r="G214" s="301"/>
      <c r="H214" s="292"/>
      <c r="I214" s="292"/>
      <c r="J214" s="292"/>
      <c r="K214" s="313"/>
    </row>
    <row r="215" spans="2:11" s="1" customFormat="1" ht="15" customHeight="1">
      <c r="B215" s="312"/>
      <c r="C215" s="242" t="s">
        <v>917</v>
      </c>
      <c r="D215" s="242"/>
      <c r="E215" s="242"/>
      <c r="F215" s="263">
        <v>1</v>
      </c>
      <c r="G215" s="301"/>
      <c r="H215" s="374" t="s">
        <v>957</v>
      </c>
      <c r="I215" s="374"/>
      <c r="J215" s="374"/>
      <c r="K215" s="313"/>
    </row>
    <row r="216" spans="2:11" s="1" customFormat="1" ht="15" customHeight="1">
      <c r="B216" s="312"/>
      <c r="C216" s="242"/>
      <c r="D216" s="242"/>
      <c r="E216" s="242"/>
      <c r="F216" s="263">
        <v>2</v>
      </c>
      <c r="G216" s="301"/>
      <c r="H216" s="374" t="s">
        <v>958</v>
      </c>
      <c r="I216" s="374"/>
      <c r="J216" s="374"/>
      <c r="K216" s="313"/>
    </row>
    <row r="217" spans="2:11" s="1" customFormat="1" ht="15" customHeight="1">
      <c r="B217" s="312"/>
      <c r="C217" s="242"/>
      <c r="D217" s="242"/>
      <c r="E217" s="242"/>
      <c r="F217" s="263">
        <v>3</v>
      </c>
      <c r="G217" s="301"/>
      <c r="H217" s="374" t="s">
        <v>959</v>
      </c>
      <c r="I217" s="374"/>
      <c r="J217" s="374"/>
      <c r="K217" s="313"/>
    </row>
    <row r="218" spans="2:11" s="1" customFormat="1" ht="15" customHeight="1">
      <c r="B218" s="312"/>
      <c r="C218" s="242"/>
      <c r="D218" s="242"/>
      <c r="E218" s="242"/>
      <c r="F218" s="263">
        <v>4</v>
      </c>
      <c r="G218" s="301"/>
      <c r="H218" s="374" t="s">
        <v>960</v>
      </c>
      <c r="I218" s="374"/>
      <c r="J218" s="374"/>
      <c r="K218" s="313"/>
    </row>
    <row r="219" spans="2:11" s="1" customFormat="1" ht="12.75" customHeight="1">
      <c r="B219" s="314"/>
      <c r="C219" s="315"/>
      <c r="D219" s="315"/>
      <c r="E219" s="315"/>
      <c r="F219" s="315"/>
      <c r="G219" s="315"/>
      <c r="H219" s="315"/>
      <c r="I219" s="315"/>
      <c r="J219" s="315"/>
      <c r="K219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358ACD-6BF3-4AD0-90B9-BF573F625A1B}"/>
</file>

<file path=customXml/itemProps2.xml><?xml version="1.0" encoding="utf-8"?>
<ds:datastoreItem xmlns:ds="http://schemas.openxmlformats.org/officeDocument/2006/customXml" ds:itemID="{30694336-4F59-4DFF-807A-A20510B2BCDC}"/>
</file>

<file path=customXml/itemProps3.xml><?xml version="1.0" encoding="utf-8"?>
<ds:datastoreItem xmlns:ds="http://schemas.openxmlformats.org/officeDocument/2006/customXml" ds:itemID="{98A097E3-B4F7-4BAE-A6F6-AEE5A9E654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SO-101 - Cesta C27</vt:lpstr>
      <vt:lpstr>SO-402 - Úpravy sděl. ved...</vt:lpstr>
      <vt:lpstr>SO-403 - Úpravy podzemníh...</vt:lpstr>
      <vt:lpstr>SO-501 - Úpravy STL plyno...</vt:lpstr>
      <vt:lpstr>VON - Vedlejší a ostatní ...</vt:lpstr>
      <vt:lpstr>Pokyny pro vyplnění</vt:lpstr>
      <vt:lpstr>'Rekapitulace stavby'!Názvy_tisku</vt:lpstr>
      <vt:lpstr>'SO-101 - Cesta C27'!Názvy_tisku</vt:lpstr>
      <vt:lpstr>'SO-402 - Úpravy sděl. ved...'!Názvy_tisku</vt:lpstr>
      <vt:lpstr>'SO-403 - Úpravy podzemníh...'!Názvy_tisku</vt:lpstr>
      <vt:lpstr>'SO-501 - Úpravy STL plyno...'!Názvy_tisku</vt:lpstr>
      <vt:lpstr>'VON - Vedlejší a ostatní ...'!Názvy_tisku</vt:lpstr>
      <vt:lpstr>'Pokyny pro vyplnění'!Oblast_tisku</vt:lpstr>
      <vt:lpstr>'Rekapitulace stavby'!Oblast_tisku</vt:lpstr>
      <vt:lpstr>'SO-101 - Cesta C27'!Oblast_tisku</vt:lpstr>
      <vt:lpstr>'SO-402 - Úpravy sděl. ved...'!Oblast_tisku</vt:lpstr>
      <vt:lpstr>'SO-403 - Úpravy podzemníh...'!Oblast_tisku</vt:lpstr>
      <vt:lpstr>'SO-501 - Úpravy STL plyno...'!Oblast_tisku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2024-04-29T10:53:47Z</dcterms:created>
  <dcterms:modified xsi:type="dcterms:W3CDTF">2024-04-29T10:55:27Z</dcterms:modified>
</cp:coreProperties>
</file>